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COVID-19\Remote Inspections\"/>
    </mc:Choice>
  </mc:AlternateContent>
  <xr:revisionPtr revIDLastSave="0" documentId="8_{1FA89E90-21FF-441C-A5DC-5D02D87FF0BA}" xr6:coauthVersionLast="44" xr6:coauthVersionMax="44" xr10:uidLastSave="{00000000-0000-0000-0000-000000000000}"/>
  <workbookProtection workbookAlgorithmName="SHA-512" workbookHashValue="YgFXZ0nR/BTwgHK6YyWosChIY8NHQ+WFMuLjVbUCB+asvKfyHMVyOBtJhGfNtBZUcen6b1glT38EZkJsBM1Whg==" workbookSaltValue="XHvU7n0t9prKD8KHhYGg9w==" workbookSpinCount="100000" lockStructure="1"/>
  <bookViews>
    <workbookView xWindow="-120" yWindow="-120" windowWidth="29040" windowHeight="15840"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J33" i="1" l="1"/>
  <c r="H21" i="1" l="1"/>
  <c r="D14" i="1" l="1"/>
  <c r="J14" i="1"/>
  <c r="H30" i="1" l="1"/>
  <c r="L34" i="1" l="1"/>
  <c r="D5" i="1" s="1"/>
  <c r="G5" i="1" s="1"/>
  <c r="H20" i="1" l="1"/>
  <c r="B24" i="1" l="1"/>
  <c r="H28" i="1"/>
  <c r="J65" i="1" l="1"/>
  <c r="J64" i="1"/>
  <c r="J63" i="1"/>
  <c r="J44" i="1"/>
  <c r="J43" i="1"/>
  <c r="J42" i="1"/>
  <c r="J15" i="1" l="1"/>
  <c r="J13" i="1"/>
  <c r="J12" i="1"/>
  <c r="J11" i="1"/>
  <c r="J10" i="1"/>
  <c r="J9" i="1"/>
  <c r="D15" i="1"/>
  <c r="D13" i="1"/>
  <c r="D12" i="1"/>
  <c r="D11" i="1"/>
  <c r="D10" i="1"/>
  <c r="D9" i="1"/>
  <c r="K15" i="1" l="1"/>
  <c r="D74" i="1"/>
  <c r="D60" i="1"/>
  <c r="D25" i="1"/>
  <c r="D37" i="1"/>
  <c r="K33" i="1" l="1"/>
  <c r="D4" i="1" l="1"/>
  <c r="H19" i="1"/>
  <c r="J69" i="1"/>
  <c r="H22" i="1"/>
  <c r="H60" i="1"/>
  <c r="H37" i="1"/>
  <c r="J68" i="1" l="1"/>
  <c r="J67" i="1"/>
  <c r="J76" i="1" l="1"/>
  <c r="J75" i="1"/>
  <c r="J72" i="1"/>
  <c r="J62" i="1"/>
  <c r="J71" i="1"/>
  <c r="J70" i="1"/>
  <c r="J66" i="1"/>
  <c r="J61" i="1"/>
  <c r="J55" i="1"/>
  <c r="J49" i="1"/>
  <c r="J53" i="1"/>
  <c r="J48" i="1"/>
  <c r="J54" i="1"/>
  <c r="J39" i="1"/>
  <c r="K76" i="1" l="1"/>
  <c r="D8" i="1" s="1"/>
  <c r="K72" i="1"/>
  <c r="D7" i="1" s="1"/>
  <c r="G7" i="1" s="1"/>
  <c r="J52" i="1"/>
  <c r="J47" i="1"/>
  <c r="J51" i="1"/>
  <c r="J46" i="1"/>
  <c r="J50" i="1"/>
  <c r="J45" i="1"/>
  <c r="J41" i="1"/>
  <c r="J40" i="1"/>
  <c r="J38" i="1"/>
  <c r="H25" i="1"/>
  <c r="K55" i="1" l="1"/>
  <c r="D6" i="1" s="1"/>
  <c r="G6" i="1" s="1"/>
  <c r="D23" i="1"/>
  <c r="H18" i="1" l="1"/>
  <c r="I32" i="1" l="1"/>
  <c r="L78" i="1" l="1"/>
  <c r="L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F31"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<sst xmlns="http://schemas.openxmlformats.org/spreadsheetml/2006/main" count="405" uniqueCount="242">
  <si>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</si>
  <si>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</si>
  <si>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</si>
  <si>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</si>
  <si>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</si>
  <si>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</si>
  <si>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</si>
  <si>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</si>
  <si>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</si>
  <si>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</si>
  <si>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</si>
  <si>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</si>
  <si>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</si>
  <si>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</si>
  <si>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</si>
  <si>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</si>
  <si>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</si>
  <si>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</si>
  <si>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</si>
  <si>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</si>
  <si>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</si>
  <si>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</si>
  <si>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</si>
  <si>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</si>
  <si>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</si>
  <si>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</si>
  <si>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</si>
  <si>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</si>
  <si>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</si>
  <si>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</si>
  <si>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</si>
  <si>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</si>
  <si>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</si>
  <si>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</si>
  <si>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</si>
  <si>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</si>
  <si>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</si>
  <si>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</si>
  <si>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</si>
  <si>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</si>
  <si>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</si>
  <si>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</si>
  <si>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</si>
  <si>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</si>
  <si>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</si>
  <si>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</si>
  <si>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</si>
  <si>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</si>
  <si>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</si>
  <si>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</si>
  <si>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</si>
  <si>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</si>
  <si>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</si>
  <si>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</si>
  <si>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</si>
  <si>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</si>
  <si>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</si>
  <si>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</si>
  <si>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</si>
  <si>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</si>
  <si>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</si>
  <si>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</si>
  <si>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</si>
  <si>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</si>
  <si>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</si>
  <si>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</si>
  <si>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</si>
  <si>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</si>
  <si>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</si>
  <si>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&lt; 3” (Lower than your ankle)
3” to 2’ (Between ankle and knee)
2’ to 4’ (Between knee and waist)
4’ to 6’ (Between waist and head)
&gt; 6’ (Over your head)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</si>
  <si>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</si>
  <si>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</si>
  <si>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</si>
  <si>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</si>
  <si>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</si>
  <si>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</si>
  <si>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</si>
  <si>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</si>
  <si>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</si>
  <si>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</si>
  <si>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</si>
  <si>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</si>
  <si>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</si>
  <si>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</si>
  <si>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</si>
  <si>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</si>
  <si>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</si>
  <si>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</si>
  <si>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</si>
  <si>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</si>
  <si>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</si>
  <si>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</si>
  <si>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</si>
  <si>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</si>
  <si>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</si>
  <si>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</si>
  <si>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</si>
  <si>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</si>
  <si>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</si>
  <si>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</si>
  <si>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</si>
  <si>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</si>
  <si>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</si>
  <si>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</si>
  <si>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</si>
  <si>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</si>
  <si>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</si>
  <si>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</si>
  <si>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</si>
  <si>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</si>
  <si>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</si>
  <si>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</si>
  <si>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</si>
  <si>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Is there any disaster caused damage to an exterior heating or cooling element, such as a condenser or heat pump, leaving it broken or non-functioning?</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</si>
  <si>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</si>
  <si>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</si>
  <si>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</si>
  <si>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</si>
  <si>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</si>
  <si>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</si>
  <si>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</si>
  <si>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</si>
  <si>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</si>
  <si>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</si>
  <si>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</si>
  <si>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</si>
  <si>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</si>
  <si>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</si>
  <si>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</si>
  <si>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</si>
  <si>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</si>
  <si>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</si>
  <si>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</si>
  <si>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</si>
  <si>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</si>
  <si>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</si>
  <si>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</si>
  <si>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</si>
  <si>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</si>
  <si>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</si>
  <si>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</si>
  <si>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</si>
  <si>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</si>
  <si>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</si>
  <si>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</si>
  <si>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</si>
  <si>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</si>
  <si>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</si>
  <si>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</si>
  <si>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</si>
  <si>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</si>
  <si>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</si>
  <si>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</si>
  <si>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</si>
  <si>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</si>
  <si>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</si>
  <si>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</si>
  <si>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</si>
  <si>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</si>
  <si>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</si>
  <si>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</si>
  <si>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</si>
  <si>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</si>
  <si>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</si>
  <si>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</si>
  <si>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</si>
  <si>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</si>
  <si>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</si>
  <si>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</si>
  <si>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</si>
  <si>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</si>
  <si>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</si>
  <si>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</si>
  <si>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</si>
  <si>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</si>
  <si>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</si>
  <si>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</si>
  <si>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</si>
  <si>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</si>
  <si>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</si>
  <si>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</si>
  <si>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</si>
  <si>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</si>
  <si>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</si>
  <si>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</si>
  <si>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</si>
  <si>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</si>
  <si>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</si>
  <si>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</si>
  <si>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</si>
  <si>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</si>
  <si>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</si>
  <si>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</si>
  <si>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</si>
  <si>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</si>
  <si>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</si>
  <si>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</si>
  <si>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</si>
  <si>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</si>
  <si>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</si>
  <si>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</si>
  <si>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</si>
  <si>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</si>
  <si>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</si>
  <si>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</si>
  <si>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</si>
  <si>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</si>
  <si>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</si>
  <si>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</si>
  <si>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</si>
  <si>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</si>
  <si>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</si>
  <si>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</si>
  <si>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</si>
  <si>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</si>
  <si>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</si>
  <si>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</si>
  <si>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</si>
  <si>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</si>
  <si>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</si>
  <si>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</si>
  <si>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</si>
  <si>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</si>
  <si>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</si>
  <si>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</si>
  <si>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</si>
  <si>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</si>
  <si>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</si>
  <si>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</si>
  <si>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</si>
  <si>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</si>
  <si>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</si>
  <si>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</si>
  <si>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</si>
  <si>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</si>
  <si>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</si>
  <si>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</si>
  <si>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</si>
  <si>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</si>
  <si>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</si>
  <si>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Is your home’s roof missing at least 10% of its shingles or roof covering, or did the loss of roof covering result in damages to interior of the home that impact your ability to live there?</t>
  </si>
  <si>
    <t>Yes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</si>
</sst>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23" fillId="0" borderId="0"/>
    <xf numFmtId="0" fontId="24" fillId="0" borderId="0"/>
  </cellStyleXfs>
  <cellXfs count="129">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22"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5" fillId="0" borderId="11" xfId="2" applyFont="1" applyBorder="1" applyAlignment="1">
      <alignment horizontal="right" wrapText="1"/>
    </xf>
    <xf numFmtId="0" fontId="25"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8"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22" fillId="2" borderId="0" xfId="0" applyFont="1" applyFill="1" applyAlignment="1" applyProtection="1">
      <alignment horizontal="right"/>
    </xf>
    <xf numFmtId="0" fontId="18" fillId="2" borderId="0" xfId="0" applyFont="1" applyFill="1" applyAlignment="1" applyProtection="1">
      <alignment horizontal="left" indent="1"/>
    </xf>
    <xf numFmtId="0" fontId="8" fillId="2" borderId="0" xfId="0" applyFont="1" applyFill="1" applyBorder="1" applyAlignment="1" applyProtection="1">
      <alignment horizontal="left" vertical="center" wrapText="1"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8">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solidFill>
                <a:sysClr val="windowText" lastClr="000000"/>
              </a:solidFill>
            </a:rPr>
            <a:t>Hello, my name is ________________ and I am an inspector with FEMA, my inspector number is _________________and I am trying to reach (applicant name). I’m calling regarding the application for assistance you submitted to FEMA.</a:t>
          </a:r>
        </a:p>
        <a:p>
          <a:r>
            <a:rPr lang="en-US" sz="1100">
              <a:solidFill>
                <a:sysClr val="windowText" lastClr="000000"/>
              </a:solidFill>
            </a:rPr>
            <a:t> </a:t>
          </a:r>
        </a:p>
        <a:p>
          <a:r>
            <a:rPr lang="en-US" sz="1100">
              <a:solidFill>
                <a:sysClr val="windowText" lastClr="000000"/>
              </a:solidFill>
            </a:rPr>
            <a:t>Due to the current conditions surrounding COVID-19 and to ensure public safety, we will need to perform your assessment by phone, and we will be discussing disaster caused damages to your dwelling, personal property, and other needs. </a:t>
          </a:r>
        </a:p>
        <a:p>
          <a:r>
            <a:rPr lang="en-US" sz="1100">
              <a:solidFill>
                <a:sysClr val="windowText" lastClr="000000"/>
              </a:solidFill>
            </a:rPr>
            <a:t> </a:t>
          </a:r>
        </a:p>
        <a:p>
          <a:r>
            <a:rPr lang="en-US" sz="1100">
              <a:solidFill>
                <a:sysClr val="windowText" lastClr="000000"/>
              </a:solidFill>
            </a:rPr>
            <a:t>This interview may take 15 to 30 minutes to complete.  Do you have time for this call now?</a:t>
          </a:r>
        </a:p>
        <a:p>
          <a:r>
            <a:rPr lang="en-US" sz="1100">
              <a:solidFill>
                <a:sysClr val="windowText" lastClr="000000"/>
              </a:solidFill>
            </a:rPr>
            <a:t>(If not, provide the applicant with your contact number and acceptable times to reach you in the next 7 days).  </a:t>
          </a:r>
        </a:p>
        <a:p>
          <a:r>
            <a:rPr lang="en-US" sz="1100">
              <a:solidFill>
                <a:sysClr val="windowText" lastClr="000000"/>
              </a:solidFill>
            </a:rPr>
            <a:t> </a:t>
          </a:r>
        </a:p>
        <a:p>
          <a:r>
            <a:rPr lang="en-US" sz="1100">
              <a:solidFill>
                <a:sysClr val="windowText" lastClr="000000"/>
              </a:solidFill>
            </a:rPr>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solidFill>
              <a:sysClr val="windowText" lastClr="000000"/>
            </a:solidFill>
            <a:effectLst/>
          </a:endParaRPr>
        </a:p>
        <a:p>
          <a:endParaRPr lang="en-US" sz="1100">
            <a:solidFill>
              <a:sysClr val="windowText" lastClr="000000"/>
            </a:solidFill>
          </a:endParaRPr>
        </a:p>
        <a:p>
          <a:r>
            <a:rPr lang="en-US" sz="1100">
              <a:solidFill>
                <a:sysClr val="windowText" lastClr="000000"/>
              </a:solidFill>
            </a:rPr>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solidFill>
                <a:sysClr val="windowText" lastClr="000000"/>
              </a:solidFill>
            </a:rPr>
            <a:t> </a:t>
          </a:r>
        </a:p>
        <a:p>
          <a:r>
            <a:rPr lang="en-US" sz="1100">
              <a:solidFill>
                <a:sysClr val="windowText" lastClr="000000"/>
              </a:solidFill>
            </a:rPr>
            <a:t>Before I continue, I must tell you this call may be monitored for quality assurance purposes. The information I collect may be shared with Federal, State and Local service providers to help find additional assistance for your household’s disaster recovery needs</a:t>
          </a:r>
          <a:r>
            <a:rPr lang="en-US" sz="1100">
              <a:solidFill>
                <a:sysClr val="windowText" lastClr="000000"/>
              </a:solidFill>
              <a:effectLst/>
              <a:latin typeface="+mn-lt"/>
              <a:ea typeface="+mn-ea"/>
              <a:cs typeface="+mn-cs"/>
            </a:rPr>
            <a:t>. And note that a FEMA quality control inspector may contact you to discuss your damage and may view the exterior of your home.</a:t>
          </a:r>
          <a:endParaRPr lang="en-US" sz="1100">
            <a:solidFill>
              <a:sysClr val="windowText" lastClr="000000"/>
            </a:solidFill>
          </a:endParaRPr>
        </a:p>
        <a:p>
          <a:endParaRPr lang="en-US" sz="1100">
            <a:solidFill>
              <a:sysClr val="windowText" lastClr="000000"/>
            </a:solidFill>
          </a:endParaRPr>
        </a:p>
        <a:p>
          <a:r>
            <a:rPr lang="en-US" sz="1100">
              <a:solidFill>
                <a:sysClr val="windowText" lastClr="000000"/>
              </a:solidFill>
            </a:rPr>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solidFill>
              <a:sysClr val="windowText" lastClr="000000"/>
            </a:solidFill>
          </a:endParaRPr>
        </a:p>
        <a:p>
          <a:r>
            <a:rPr lang="en-US" sz="1100">
              <a:solidFill>
                <a:sysClr val="windowText" lastClr="000000"/>
              </a:solidFill>
            </a:rPr>
            <a:t>(Applicants who do not understand or answer no, return the inspection as Withdrawn)</a:t>
          </a:r>
        </a:p>
        <a:p>
          <a:r>
            <a:rPr lang="en-US" sz="1100">
              <a:solidFill>
                <a:sysClr val="windowText" lastClr="000000"/>
              </a:solidFill>
            </a:rPr>
            <a:t>Once verified, proceed to the Questions Tab</a:t>
          </a:r>
        </a:p>
        <a:p>
          <a:r>
            <a:rPr lang="en-US" sz="1100">
              <a:solidFill>
                <a:sysClr val="windowText" lastClr="000000"/>
              </a:solidFill>
            </a:rPr>
            <a:t> </a:t>
          </a:r>
        </a:p>
        <a:p>
          <a:r>
            <a:rPr lang="en-US" sz="1100">
              <a:solidFill>
                <a:sysClr val="windowText" lastClr="000000"/>
              </a:solidFill>
            </a:rPr>
            <a:t>***********************************************************************</a:t>
          </a:r>
        </a:p>
        <a:p>
          <a:r>
            <a:rPr lang="en-US" sz="1100">
              <a:solidFill>
                <a:sysClr val="windowText" lastClr="000000"/>
              </a:solidFill>
            </a:rPr>
            <a:t>Use the following statement for applicants who do not answer calls, or for use when texting an interview appointment: </a:t>
          </a:r>
        </a:p>
        <a:p>
          <a:endParaRPr lang="en-US" sz="1100">
            <a:solidFill>
              <a:sysClr val="windowText" lastClr="000000"/>
            </a:solidFill>
          </a:endParaRPr>
        </a:p>
        <a:p>
          <a:r>
            <a:rPr lang="en-US" sz="1100">
              <a:solidFill>
                <a:sysClr val="windowText" lastClr="000000"/>
              </a:solidFill>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xdr:row>
      <xdr:rowOff>114300</xdr:rowOff>
    </xdr:from>
    <xdr:to>
      <xdr:col>14</xdr:col>
      <xdr:colOff>28575</xdr:colOff>
      <xdr:row>86</xdr:row>
      <xdr:rowOff>76201</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428625" y="352425"/>
          <a:ext cx="8267700" cy="2020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asks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Occupancy/Primary Residence verification and 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If there is no red hazard triangle, address as normal with merchant’s statement for occupancy and official’s record for ownership and the comment that the verification was provided by FEMA. </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If there is no red hazard triangle, address as normal with merchant’s statement for occupancy and the verification was provided by FEMA.  If there is a red hazard triangle, attempt a contact to the landlord and provide their name and contact number when available, at least three attempts during two days with 5-6 hours between each call.</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342900" marR="0" lvl="0" indent="-342900">
            <a:lnSpc>
              <a:spcPct val="105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Comment: “Offsite Assessment – Occupancy Not Verified, Include the landlord name, contact number, and the times you attempted to contact the landlord, at least three attempts during the course of two days.”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strike="sngStrike">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 every remote inspection use the Disaster Specific Condition, X440, and comment “OFFSITE ASSESSMENT COMPLETED”</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u="sng">
              <a:effectLst/>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lang="en-US" sz="1100">
              <a:effectLst/>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Engages in the interaction</a:t>
          </a:r>
        </a:p>
        <a:p>
          <a:pPr marL="0" marR="0">
            <a:lnSpc>
              <a:spcPct val="107000"/>
            </a:lnSpc>
            <a:spcBef>
              <a:spcPts val="0"/>
            </a:spcBef>
            <a:spcAft>
              <a:spcPts val="800"/>
            </a:spcAft>
          </a:pPr>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161925</xdr:rowOff>
    </xdr:from>
    <xdr:to>
      <xdr:col>13</xdr:col>
      <xdr:colOff>542925</xdr:colOff>
      <xdr:row>400</xdr:row>
      <xdr:rowOff>95251</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266700" y="161925"/>
          <a:ext cx="8201025" cy="76133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6.16.2020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software updated deployed 6.13.2020 noting a field confirming “remote”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4.16.20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4.14.20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 are listed in the RP line item tab of the Excel version of the Job Aid, or below: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A1"/>
  <sheetViews>
    <sheetView showGridLines="0" workbookViewId="0">
      <selection activeCell="G21" sqref="G21"/>
    </sheetView>
  </sheetViews>
  <sheetFormatPr defaultRowHeight="15" x14ac:dyDescent="0.25"/>
  <sheetData/>
  <sheetProtection algorithmName="SHA-512" hashValue="Raz50hdxTRmbcyW5KiYCyJFpPwUZuFYdphz1XLFLJUMz07XtOg8mUjKgf6mlduaI3d5LbUIFOEia9EMKh9iB1Q==" saltValue="5i0IUAeJCTdhL6MnGGolHw=="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79</v>
      </c>
      <c r="F8" s="19" t="s">
        <v>80</v>
      </c>
      <c r="G8" s="19" t="s">
        <v>81</v>
      </c>
      <c r="H8" s="19" t="s">
        <v>82</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84</v>
      </c>
      <c r="E14" s="19" t="s">
        <v>30</v>
      </c>
      <c r="F14" s="19" t="s">
        <v>30</v>
      </c>
      <c r="G14" s="19" t="s">
        <v>31</v>
      </c>
      <c r="H14" s="19" t="s">
        <v>30</v>
      </c>
    </row>
    <row r="15" spans="4:8" x14ac:dyDescent="0.25">
      <c r="D15" s="22"/>
    </row>
    <row r="16" spans="4:8" x14ac:dyDescent="0.25">
      <c r="D16" s="22"/>
    </row>
  </sheetData>
  <conditionalFormatting sqref="E9:H14">
    <cfRule type="containsText" dxfId="127" priority="1" operator="containsText" text="No">
      <formula>NOT(ISERROR(SEARCH("No",E9)))</formula>
    </cfRule>
    <cfRule type="containsText" dxfId="126"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8"/>
  <sheetViews>
    <sheetView showGridLines="0" showRowColHeaders="0" tabSelected="1" zoomScale="80" zoomScaleNormal="80" workbookViewId="0">
      <pane ySplit="16" topLeftCell="A17" activePane="bottomLeft" state="frozen"/>
      <selection pane="bottomLeft" activeCell="G18" sqref="G18"/>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2"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1" spans="3:11" ht="16.5" customHeight="1" x14ac:dyDescent="0.25"/>
    <row r="2" spans="3:11" hidden="1" x14ac:dyDescent="0.25">
      <c r="C2" s="32" t="s">
        <v>39</v>
      </c>
      <c r="D2" s="30"/>
    </row>
    <row r="3" spans="3:11" hidden="1" x14ac:dyDescent="0.25">
      <c r="C3" s="32" t="s">
        <v>40</v>
      </c>
      <c r="D3" s="30"/>
    </row>
    <row r="4" spans="3:11" s="92" customFormat="1" x14ac:dyDescent="0.25">
      <c r="C4" s="35" t="s">
        <v>85</v>
      </c>
      <c r="D4" s="113" t="str">
        <f>IF(G30="Basement","",IF(G19="Own",IF(K33=1,"Damage Level 1",IF(K33=2,"Damage Level 2",IF(K33=3,"Damage Level 3",IF(K33=4,"Damage Level 4",IF(K33=5,"Damage Level 5",IF(G35="Yes","Damage Level 1","")))))),IF(G19="Rent",IF(K33=1,"Moderate Damage",IF(K33=2,"Moderate Damage",IF(K33=3,"Moderate Damage",IF(K33=4,"Major Damage",IF(K33=5,"Major Damage",IF(G25="Yes",IF(K15=1,"Moderate Damage",IF(G35="Yes","Moderate Damage","")),"")))))),"")))</f>
        <v/>
      </c>
      <c r="E4" s="113"/>
      <c r="F4" s="113"/>
      <c r="G4" s="95" t="str">
        <f>IF(OR($G$30="2nd",$G$30="3rd or Higher"),IF(AND($G$19="Own",OR($G$33="&lt; 3 Inches",$G$33="3 Inches to 2'",$G$33="&gt; 2' to 4' ",$G$33="&gt; 4' to 6'")),"If a lower floor (excluding basement) filled with water record Damage Level 5.",IF(AND($G$19="Rent",OR($G$33="&lt; 3 Inches",$G$33="3 Inches to 2'",$G$33="&gt; 2' to 4' ")),"If a lower floor (excluding basement) filled with water record Major Damage Level.","")),IF(AND($G$30="1st",$G$33="&lt; 3 Inches",OR($G$21="House-Single/Duplex",$G$21="Townhouse",$G$21="Condominium",$G$21="Apartment")),IF($G$19="Own","Confirm an impact to habitability before recording Damage Level 1","Confirm an impact to habitability before recording Moderate Damage"),""))</f>
        <v/>
      </c>
      <c r="H4" s="95"/>
    </row>
    <row r="5" spans="3:11" s="92" customFormat="1" x14ac:dyDescent="0.25">
      <c r="C5" s="35" t="s">
        <v>143</v>
      </c>
      <c r="D5" s="114" t="str">
        <f>IF(G23="Yes",(IF(G19="Own",IF(L34=1,"Finished Damage Level 1",IF(L34=2,"Finished Damage Level 2",IF(L34=3,"Finished Damage Level 3",IF(L34=4,"Finished Damage Level 4",IF(L34=5,"Finished Damage Level 5",""))))),
(IF(L34=1,"Moderate Damage",IF(L34=2,"Moderate Damage",IF(L34=3,"Moderate Damage",IF(L34=4,"Major Damage",IF(L34=5,"Major Damage","")))))))),(IF(G19="Own",(IF(L34=1,"Unfinished Damage Level 1",
IF(L34=2,"Unfinished Damage Level 2",IF(L34=3,"Unfinished Damage Level 3",IF(L34=4,"Unfinished Damage Level 4",IF(L34=5,"Unfinished Damage Level 5","")))))),(IF(L34=1,"Moderate Damage",IF(L34=2,"Moderate Damage",
IF(L34=3,"Moderate Damage",IF(L34=4,"Major Damage",IF(L34=5,"Major Damage","")))))))))</f>
        <v/>
      </c>
      <c r="E5" s="113"/>
      <c r="F5" s="113"/>
      <c r="G5" s="95" t="str">
        <f>IF(AND(OR($D$5="Finished Damage Level 1",$D$5="Unfinished Damage Level 1",$D$5="Moderate Damage"),$G$34="&lt; 3 Inches"),IF($G$19="Own","Confirm an impact to habitability before recording Finished Damage Level 1","Confirm an impact to habitability before recording Moderate Damage"),"")</f>
        <v/>
      </c>
      <c r="H5" s="95"/>
    </row>
    <row r="6" spans="3:11" s="92" customFormat="1" x14ac:dyDescent="0.25">
      <c r="C6" s="35" t="s">
        <v>86</v>
      </c>
      <c r="D6" s="113" t="str">
        <f>IF(G19="Own",IF(G56="No","Boat Sunk",IF(G57="Yes","Boat Repair",IF(G58="Yes","Boat Service Call",IF(K55=1,"Damage Level 1",IF(K55=2,"Damage Level 2",IF(K55=3,"Damage Level 3",IF(K55=4,"Damage Level 4",IF(K55=5,"Damage Level 5","")))))))),IF(G19="Rent",IF(G56="No","Major Damage",IF(G57="Yes","Major Damage",IF(G58="Yes","Moderate Damage",IF(K55=1,"Moderate Damage",IF(K55=2,"Moderate Damage",IF(K55=3,"Major Damage",IF(K55=4,"Major Damage",IF(K55=5,"Major Damage",IF(G37="Yes",IF(K15=1,"Moderate Damage",""),""))))))))),""))</f>
        <v/>
      </c>
      <c r="E6" s="113"/>
      <c r="F6" s="113"/>
      <c r="G6" s="95" t="str">
        <f>IF($D$6="Damage Level 1","Confirm an impact to habitability before recording Damage Level 1.",IF($D$6="Moderate Damage","Confirm an impact to habitability before recording Moderate Damage.", ""))</f>
        <v/>
      </c>
      <c r="H6" s="95"/>
    </row>
    <row r="7" spans="3:11" s="92" customFormat="1" ht="16.5" thickBot="1" x14ac:dyDescent="0.3">
      <c r="C7" s="35" t="s">
        <v>87</v>
      </c>
      <c r="D7" s="113" t="str">
        <f>IF(G19="Own",IF(K72=1,"Damage Level 1",IF(K72=2,"Damage Level 2",IF(K72=3,"Damage Level 3",IF(K72=4,"Damage Level 4",IF(K72=5,"Damage Level 5",""))))),IF(G19="Rent",IF(K72=1,"Moderate Damage",IF(K72=2,"Moderate Damage",IF(K72=3,"Major Damage",IF(K72=4,"Major Damage",IF(K72=5,"Major Damage",IF(G60="Yes",IF(K15=1,"Moderate Damage",""),"")))))),""))</f>
        <v/>
      </c>
      <c r="E7" s="113"/>
      <c r="F7" s="113"/>
      <c r="G7" s="95" t="str">
        <f>IF($D$7="Damage Level 1","Confirm an impact to habitability before recording Damage Level 1.",IF($D$7="Moderate Damage","Confirm an impact to habitability before recording Moderate Damage.", ""))</f>
        <v/>
      </c>
      <c r="H7" s="95"/>
    </row>
    <row r="8" spans="3:11" s="92" customFormat="1" ht="16.5" thickBot="1" x14ac:dyDescent="0.3">
      <c r="C8" s="35" t="s">
        <v>88</v>
      </c>
      <c r="D8" s="115" t="str">
        <f>IF(G19="Own",IF(K76=1,"Damage Level 1",IF(K76=2,"Damage Level 2",IF(K76=3,"Damage Level 3",IF(K76=4,"Damage Level 4",IF(K76=5,"Damage Level 5",""))))),IF(G19="Rent",IF(K76=1,"Moderate Damage",IF(K76=2,"Major Damage",IF(K76=3,"Major Damage",IF(K76=4,"Major Damage",IF(K76=5,"Major Damage",IF(G74="Yes",IF(K15=1,"Moderate Damage",""),"")))))),""))</f>
        <v/>
      </c>
      <c r="E8" s="115"/>
      <c r="F8" s="116"/>
      <c r="G8" s="34" t="s">
        <v>89</v>
      </c>
      <c r="H8" s="94"/>
      <c r="I8" s="34" t="s">
        <v>241</v>
      </c>
    </row>
    <row r="9" spans="3:11" s="92" customFormat="1" x14ac:dyDescent="0.25">
      <c r="C9" s="35" t="s">
        <v>66</v>
      </c>
      <c r="D9" s="117" t="str">
        <f>IF(G19="Own",IF(I9="Yes","Enter a Retaining Wall Service Call.",""),"")</f>
        <v/>
      </c>
      <c r="E9" s="118"/>
      <c r="F9" s="118"/>
      <c r="G9" s="52"/>
      <c r="H9" s="36" t="s">
        <v>91</v>
      </c>
      <c r="I9" s="24"/>
      <c r="J9" s="92" t="str">
        <f>IF(I9="Yes",1,"")</f>
        <v/>
      </c>
    </row>
    <row r="10" spans="3:11" s="92" customFormat="1" ht="47.25" x14ac:dyDescent="0.25">
      <c r="C10" s="93"/>
      <c r="D10" s="102" t="str">
        <f>IF(G19="Own",IF(I10="Yes","Enter a HVAC Service Call.",""),"")</f>
        <v/>
      </c>
      <c r="E10" s="103"/>
      <c r="F10" s="103"/>
      <c r="G10" s="53"/>
      <c r="H10" s="37" t="s">
        <v>113</v>
      </c>
      <c r="I10" s="25"/>
      <c r="J10" s="92" t="str">
        <f t="shared" ref="J10:J15" si="0">IF(I10="Yes",1,"")</f>
        <v/>
      </c>
    </row>
    <row r="11" spans="3:11" s="92" customFormat="1" x14ac:dyDescent="0.25">
      <c r="C11" s="93"/>
      <c r="D11" s="102" t="str">
        <f>IF(G19="Own",IF(I11="Yes","Enter a Well Service Call.",""),"")</f>
        <v/>
      </c>
      <c r="E11" s="103"/>
      <c r="F11" s="103"/>
      <c r="G11" s="53"/>
      <c r="H11" s="37" t="s">
        <v>92</v>
      </c>
      <c r="I11" s="25"/>
      <c r="J11" s="92" t="str">
        <f t="shared" si="0"/>
        <v/>
      </c>
    </row>
    <row r="12" spans="3:11" s="92" customFormat="1" x14ac:dyDescent="0.25">
      <c r="C12" s="93"/>
      <c r="D12" s="102" t="str">
        <f>IF(G19="Own",IF(I12="Yes","Enter a Septic Service Call.",""),"")</f>
        <v/>
      </c>
      <c r="E12" s="103"/>
      <c r="F12" s="103"/>
      <c r="G12" s="53"/>
      <c r="H12" s="37" t="s">
        <v>93</v>
      </c>
      <c r="I12" s="25"/>
      <c r="J12" s="92" t="str">
        <f t="shared" si="0"/>
        <v/>
      </c>
    </row>
    <row r="13" spans="3:11" s="92" customFormat="1" ht="31.5" x14ac:dyDescent="0.25">
      <c r="C13" s="93"/>
      <c r="D13" s="102" t="str">
        <f>IF(G19="Own",IF(I13="Yes","Enter a SF Service Call.",""),"")</f>
        <v/>
      </c>
      <c r="E13" s="103"/>
      <c r="F13" s="103"/>
      <c r="G13" s="53"/>
      <c r="H13" s="37" t="s">
        <v>238</v>
      </c>
      <c r="I13" s="25"/>
      <c r="J13" s="92" t="str">
        <f t="shared" si="0"/>
        <v/>
      </c>
    </row>
    <row r="14" spans="3:11" s="92" customFormat="1" ht="51.75" customHeight="1" x14ac:dyDescent="0.25">
      <c r="C14" s="93"/>
      <c r="D14" s="102" t="str">
        <f>IF(G19="Own",IF(I14="Yes","Enter a MF Service Call.",""),"")</f>
        <v/>
      </c>
      <c r="E14" s="103"/>
      <c r="F14" s="103"/>
      <c r="G14" s="53"/>
      <c r="H14" s="37" t="s">
        <v>239</v>
      </c>
      <c r="I14" s="25"/>
      <c r="J14" s="92" t="str">
        <f t="shared" ref="J14" si="1">IF(I14="Yes",1,"")</f>
        <v/>
      </c>
    </row>
    <row r="15" spans="3:11" s="92" customFormat="1" ht="32.25" thickBot="1" x14ac:dyDescent="0.3">
      <c r="C15" s="93"/>
      <c r="D15" s="119" t="str">
        <f>IF(G19="Own",IF(I15="yes","Enter ADA Ramp Repair",""),"")</f>
        <v/>
      </c>
      <c r="E15" s="120"/>
      <c r="F15" s="120"/>
      <c r="G15" s="54"/>
      <c r="H15" s="38" t="s">
        <v>229</v>
      </c>
      <c r="I15" s="26"/>
      <c r="J15" s="92" t="str">
        <f t="shared" si="0"/>
        <v/>
      </c>
      <c r="K15" s="92" t="str">
        <f>IF(G19="Rent",MAX(J9:J15),"")</f>
        <v/>
      </c>
    </row>
    <row r="16" spans="3:11" ht="3.75" customHeight="1" x14ac:dyDescent="0.25">
      <c r="C16" s="33"/>
      <c r="D16" s="39"/>
      <c r="E16" s="39"/>
    </row>
    <row r="17" spans="2:12" ht="16.5" thickBot="1" x14ac:dyDescent="0.3">
      <c r="B17" s="112" t="s">
        <v>83</v>
      </c>
      <c r="C17" s="112"/>
      <c r="D17" s="112"/>
      <c r="E17" s="112"/>
      <c r="F17" s="112"/>
    </row>
    <row r="18" spans="2:12" ht="49.5" customHeight="1" x14ac:dyDescent="0.25">
      <c r="C18" s="67"/>
      <c r="D18" s="96" t="s">
        <v>230</v>
      </c>
      <c r="E18" s="97"/>
      <c r="F18" s="98"/>
      <c r="G18" s="27"/>
      <c r="H18" s="40" t="str">
        <f>IF(G18="No","Record the appropriate NPR response. Advise app that assistance only available for primary residence.  End interview.","")</f>
        <v/>
      </c>
    </row>
    <row r="19" spans="2:12" ht="33" customHeight="1" x14ac:dyDescent="0.25">
      <c r="C19" s="33"/>
      <c r="D19" s="99" t="s">
        <v>58</v>
      </c>
      <c r="E19" s="100"/>
      <c r="F19" s="101"/>
      <c r="G19" s="28"/>
      <c r="H19" s="60" t="str">
        <f>IF(G19="Own",IF(G21="Assisted Living Facility","Applicant cannot be an owner for listed reisidence type.",IF(G21="Apartment","Applicant cannot be an owner for listed reisidence type.",IF(G21="Dorm","Applicant cannot be an owner for listed reisidence type.",IF(G21="Correctional Facility","Applicant cannot be an owner for listed reisidence type.",IF(G21="Military Housing","Applicant cannot be an owner for listed reisidence type.",IF(G21="Other","Confirm app is an owner vs retner with listed residence type.","")))))),"")</f>
        <v/>
      </c>
    </row>
    <row r="20" spans="2:12" ht="66.75" customHeight="1" x14ac:dyDescent="0.25">
      <c r="D20" s="99" t="s">
        <v>32</v>
      </c>
      <c r="E20" s="100"/>
      <c r="F20" s="101"/>
      <c r="G20" s="28"/>
      <c r="H20" s="42" t="str">
        <f>IF(G20="No","Ask app if they plan to return to their home within the next 7 days.  If yes, provide your contact info and hold the inspection up to 7 days.  If no, WD the inspection and advise app to call FEMA when they return, or to pursue 3rd party authorization.","")</f>
        <v/>
      </c>
    </row>
    <row r="21" spans="2:12" ht="66" customHeight="1" x14ac:dyDescent="0.25">
      <c r="D21" s="99" t="s">
        <v>226</v>
      </c>
      <c r="E21" s="100"/>
      <c r="F21" s="101"/>
      <c r="G21" s="28"/>
      <c r="H21" s="42" t="str">
        <f>IF(OR(G21="Assisted Living Facility",G21="Dorm",G21="Correctional Facility",G21="Military Housing"),
"Follow existing guidance when inspected as a renter, relocation answer will be No with minimal PP loses evaluated.",
IF($G$21="Other",(IF($G$19="Own","For apps in non-traditional homes with damage and no structural components, use the Forced to Relocate special condition. 
If the home had one or more structural component, record House/Townhouse Dmg Level 1.  No further questions below need to be asked.",IF($G$19="Rent",
"For apps in non-traditional homes with damage, use the Forced to Relocate special condition. No further questions below need to be asked.",""))),""))</f>
        <v/>
      </c>
    </row>
    <row r="22" spans="2:12" ht="48" customHeight="1" x14ac:dyDescent="0.25">
      <c r="D22" s="99" t="s">
        <v>59</v>
      </c>
      <c r="E22" s="100"/>
      <c r="F22" s="101"/>
      <c r="G22" s="28"/>
      <c r="H22" s="89" t="str">
        <f>IF(G22="Yes","Defined As: An enclosed area of the home where any portion of the exterior wall or concrete floor is below grade. Split-level homes are excluded.","")</f>
        <v/>
      </c>
    </row>
    <row r="23" spans="2:12" ht="31.5" customHeight="1" thickBot="1" x14ac:dyDescent="0.3">
      <c r="D23" s="108" t="str">
        <f>IF(G22="Yes","Do any household members sleep in the basement on a nightly basis?","")</f>
        <v/>
      </c>
      <c r="E23" s="109"/>
      <c r="F23" s="110"/>
      <c r="G23" s="29"/>
      <c r="H23" s="41"/>
    </row>
    <row r="24" spans="2:12" x14ac:dyDescent="0.25">
      <c r="B24" s="107" t="str">
        <f>IF($G$20="Yes",IF(OR(G21="House-Single/Duplex",G21="Townhouse",G21="Condominium",G21="Apartment",G21="Mobile Home",G21="Travel Trailer",G21="Boat"),IF(G19="Own","Instruct app to answer questions based on conditions immediatley following the event.",IF(G19="Rent","Instruct app to answer questions based on conditions at time of interview.","")),""),"")</f>
        <v/>
      </c>
      <c r="C24" s="107"/>
      <c r="D24" s="107"/>
      <c r="E24" s="107"/>
      <c r="F24" s="107"/>
      <c r="G24" s="30"/>
      <c r="H24" s="41"/>
    </row>
    <row r="25" spans="2:12" ht="31.5" customHeight="1" x14ac:dyDescent="0.25">
      <c r="D25" s="104" t="str">
        <f>IF(G19="Own","Was your home damaged as result of Flooding?",IF(G19="Rent","Does your home remain damaged as a result of Flooding?",""))</f>
        <v/>
      </c>
      <c r="E25" s="100"/>
      <c r="F25" s="101"/>
      <c r="G25" s="20"/>
      <c r="H25" s="89" t="str">
        <f>IF(G25="Yes","Verify damages occurred within incident period.  If not, change to No.","")</f>
        <v/>
      </c>
    </row>
    <row r="26" spans="2:12" ht="36.6" customHeight="1" x14ac:dyDescent="0.25">
      <c r="D26" s="61"/>
      <c r="E26" s="61"/>
      <c r="F26" s="62" t="s">
        <v>235</v>
      </c>
      <c r="G26" s="20"/>
    </row>
    <row r="27" spans="2:12" ht="24" customHeight="1" x14ac:dyDescent="0.25">
      <c r="D27" s="61"/>
      <c r="E27" s="61"/>
      <c r="F27" s="63" t="s">
        <v>61</v>
      </c>
      <c r="G27" s="21"/>
    </row>
    <row r="28" spans="2:12" ht="24" customHeight="1" x14ac:dyDescent="0.25">
      <c r="D28" s="61"/>
      <c r="E28" s="61"/>
      <c r="F28" s="63" t="s">
        <v>62</v>
      </c>
      <c r="G28" s="21"/>
      <c r="H28" s="87" t="str">
        <f>IF(OR(G21="Mobile Home",G21="Travel Trailer"),IF(G22="Yes","This residence type typically do not have a basement. Please review HWM location.",""),
IF(G22="Yes",IF(G28="Crawlspace","HWM cannot be in a Crawlspace if the home has a Basement.",""),IF(G22="No",IF(G28="Basement","HWM cannot be in a Basement as the home does not have one.",""),"")))</f>
        <v/>
      </c>
    </row>
    <row r="29" spans="2:12" ht="24" customHeight="1" x14ac:dyDescent="0.25">
      <c r="D29" s="61"/>
      <c r="E29" s="61"/>
      <c r="F29" s="64" t="s">
        <v>63</v>
      </c>
      <c r="G29" s="21"/>
    </row>
    <row r="30" spans="2:12" ht="31.5" x14ac:dyDescent="0.25">
      <c r="D30" s="61"/>
      <c r="E30" s="61"/>
      <c r="F30" s="63" t="s">
        <v>3</v>
      </c>
      <c r="G30" s="50"/>
      <c r="H30" s="87" t="str">
        <f>IF(OR(G21="Mobile Home",G21="Travel Trailer"),IF(OR(G22="Yes",G30="Basement"),"This residence type typically does not have a basement. Please review HWM location.",""),
IF(G22="Yes",IF(G30="Crawlspace","HWM cannot be in a Crawlspace if the home has a Basement.",""),IF(G22="No",IF(G30="Basement","HWM cannot be in a Basement as the home does not have one.",""),"")))</f>
        <v/>
      </c>
    </row>
    <row r="31" spans="2:12" ht="49.5" hidden="1" customHeight="1" x14ac:dyDescent="0.25">
      <c r="D31" s="61"/>
      <c r="E31" s="61"/>
      <c r="F31" s="65" t="s">
        <v>60</v>
      </c>
      <c r="G31" s="20"/>
    </row>
    <row r="32" spans="2:12" ht="31.5" hidden="1" x14ac:dyDescent="0.25">
      <c r="D32" s="61"/>
      <c r="E32" s="61"/>
      <c r="F32" s="66" t="s">
        <v>227</v>
      </c>
      <c r="G32" s="20"/>
      <c r="I32" s="45" t="str">
        <f>IF(G32="Crawlspace",1,IF(G32="Basement",2,IF(G32="1st",3,IF(G32="2nd",4,IF(G32="3rd or Higher",5,"")))))</f>
        <v/>
      </c>
      <c r="L32" s="46" t="str">
        <f>IF(I32="","",IF(I32&gt;I30,"Floor must be equal to or lower than location of HWM.",""))</f>
        <v/>
      </c>
    </row>
    <row r="33" spans="4:12" ht="42" customHeight="1" x14ac:dyDescent="0.25">
      <c r="D33" s="61"/>
      <c r="E33" s="61"/>
      <c r="F33" s="63" t="s">
        <v>4</v>
      </c>
      <c r="G33" s="50"/>
      <c r="H33" s="111" t="s">
        <v>69</v>
      </c>
      <c r="J33" s="45" t="str">
        <f>IF(G30="Over Roof",IF(G33&lt;&gt;"",5,""),IF(G30="Attic",IF(G33&lt;&gt;"",5,""),IF(G30="Crawlspace",0,IF(G33="&lt; 3 Inches",1,IF(G33="3 Inches to 2'",2,IF(G33="&gt; 2' to 4' ",3,IF(G33="&gt; 4' to 6'",4,IF(G33="&gt; 6'",5,""))))))))</f>
        <v/>
      </c>
      <c r="K33" s="48" t="str">
        <f>IF(G30="","",IF(G19="Own",IF(G21&lt;&gt;"Mobile Home",J33,IF(G26="Yes",IF(G30="Crawlspace",IF(G32="Yes",J33,""),J33))),IF(G19="Rent",IF(G21&lt;&gt;"Mobile Home",J33,IF(G26="Yes",IF(G30="Crawlspace",IF(G32="Yes",J33,""),J33))),"")))</f>
        <v/>
      </c>
    </row>
    <row r="34" spans="4:12" ht="42" customHeight="1" x14ac:dyDescent="0.25">
      <c r="D34" s="88"/>
      <c r="E34" s="88"/>
      <c r="F34" s="63" t="s">
        <v>237</v>
      </c>
      <c r="G34" s="50"/>
      <c r="H34" s="111"/>
      <c r="J34" s="45"/>
      <c r="K34" s="48"/>
      <c r="L34" s="30" t="str">
        <f>IF($G$30="Basement",(IF(G34="&lt; 3 Inches",1,IF(G34="3 Inches to 2'",2,IF(G34="&gt; 2' to 4' ",3,IF(G34="&gt; 4' to 6'",4,IF(G34="&gt; 6'",4,"")))))),(IF(G34="&lt; 3 Inches",1,IF(G34="3 Inches to 2'",2,IF(G34="&gt; 2' to 4' ",3,IF(G34="&gt; 4' to 6'",4,IF(G34="&gt; 6'",5,"")))))))</f>
        <v/>
      </c>
    </row>
    <row r="35" spans="4:12" ht="56.1" customHeight="1" x14ac:dyDescent="0.25">
      <c r="D35" s="86"/>
      <c r="E35" s="86"/>
      <c r="F35" s="90" t="s">
        <v>236</v>
      </c>
      <c r="G35" s="91"/>
      <c r="H35" s="47"/>
      <c r="J35" s="45"/>
      <c r="K35" s="48"/>
    </row>
    <row r="36" spans="4:12" x14ac:dyDescent="0.25">
      <c r="D36" s="30"/>
      <c r="E36" s="44"/>
      <c r="F36" s="44"/>
      <c r="G36" s="44"/>
      <c r="H36" s="47"/>
    </row>
    <row r="37" spans="4:12" ht="31.5" customHeight="1" x14ac:dyDescent="0.25">
      <c r="D37" s="104" t="str">
        <f>IF(G19="Own","Was your home damaged as result of Wind / Rain?",IF(G19="Rent","Does your home remain damaged as a result of Wind / Rain?",""))</f>
        <v/>
      </c>
      <c r="E37" s="100"/>
      <c r="F37" s="101"/>
      <c r="G37" s="20"/>
      <c r="H37" s="42" t="str">
        <f>IF(G37="Yes","Verify damages occurred within incident period.  If not, change to No.","")</f>
        <v/>
      </c>
    </row>
    <row r="38" spans="4:12" ht="63" x14ac:dyDescent="0.25">
      <c r="D38" s="61"/>
      <c r="E38" s="61"/>
      <c r="F38" s="63" t="s">
        <v>94</v>
      </c>
      <c r="G38" s="50"/>
      <c r="J38" s="45" t="str">
        <f>IF(G38="Yes",4,"")</f>
        <v/>
      </c>
    </row>
    <row r="39" spans="4:12" ht="24" hidden="1" customHeight="1" x14ac:dyDescent="0.25">
      <c r="D39" s="105" t="s">
        <v>96</v>
      </c>
      <c r="E39" s="106"/>
      <c r="F39" s="63" t="s">
        <v>70</v>
      </c>
      <c r="G39" s="51"/>
      <c r="J39" s="45" t="str">
        <f>IF(G39="Yes",3,"")</f>
        <v/>
      </c>
    </row>
    <row r="40" spans="4:12" ht="63" x14ac:dyDescent="0.25">
      <c r="D40" s="61"/>
      <c r="E40" s="61"/>
      <c r="F40" s="63" t="s">
        <v>95</v>
      </c>
      <c r="G40" s="50"/>
      <c r="J40" s="45" t="str">
        <f>IF(G40="Yes",4,"")</f>
        <v/>
      </c>
    </row>
    <row r="41" spans="4:12" ht="31.5" hidden="1" x14ac:dyDescent="0.25">
      <c r="D41" s="105" t="s">
        <v>96</v>
      </c>
      <c r="E41" s="106"/>
      <c r="F41" s="63" t="s">
        <v>68</v>
      </c>
      <c r="G41" s="51"/>
      <c r="J41" s="45" t="str">
        <f>IF(G41="Yes",3,"")</f>
        <v/>
      </c>
    </row>
    <row r="42" spans="4:12" ht="31.5" x14ac:dyDescent="0.25">
      <c r="D42" s="61"/>
      <c r="E42" s="61"/>
      <c r="F42" s="63" t="s">
        <v>97</v>
      </c>
      <c r="G42" s="50"/>
      <c r="J42" s="45" t="str">
        <f>IF(G42="Yes",3,"")</f>
        <v/>
      </c>
    </row>
    <row r="43" spans="4:12" ht="31.5" x14ac:dyDescent="0.25">
      <c r="D43" s="61"/>
      <c r="E43" s="61"/>
      <c r="F43" s="63" t="s">
        <v>98</v>
      </c>
      <c r="G43" s="51"/>
      <c r="J43" s="45" t="str">
        <f>IF(G43="Yes",3,"")</f>
        <v/>
      </c>
    </row>
    <row r="44" spans="4:12" ht="47.25" x14ac:dyDescent="0.25">
      <c r="D44" s="61"/>
      <c r="E44" s="61"/>
      <c r="F44" s="63" t="s">
        <v>99</v>
      </c>
      <c r="G44" s="50"/>
      <c r="J44" s="45" t="str">
        <f>IF(G44="Yes",3,"")</f>
        <v/>
      </c>
    </row>
    <row r="45" spans="4:12" ht="47.25" x14ac:dyDescent="0.25">
      <c r="D45" s="61"/>
      <c r="E45" s="61"/>
      <c r="F45" s="63" t="s">
        <v>100</v>
      </c>
      <c r="G45" s="50"/>
      <c r="J45" s="45" t="str">
        <f>IF(G45="Yes",2,"")</f>
        <v/>
      </c>
    </row>
    <row r="46" spans="4:12" ht="47.25" x14ac:dyDescent="0.25">
      <c r="D46" s="61"/>
      <c r="E46" s="61"/>
      <c r="F46" s="63" t="s">
        <v>101</v>
      </c>
      <c r="G46" s="50"/>
      <c r="J46" s="45" t="str">
        <f>IF(G46="Yes",2,"")</f>
        <v/>
      </c>
    </row>
    <row r="47" spans="4:12" ht="31.5" x14ac:dyDescent="0.25">
      <c r="D47" s="61"/>
      <c r="E47" s="61"/>
      <c r="F47" s="63" t="s">
        <v>102</v>
      </c>
      <c r="G47" s="50"/>
      <c r="J47" s="45" t="str">
        <f>IF(G47="Yes",2,"")</f>
        <v/>
      </c>
    </row>
    <row r="48" spans="4:12" ht="63" x14ac:dyDescent="0.25">
      <c r="D48" s="61"/>
      <c r="E48" s="61"/>
      <c r="F48" s="63" t="s">
        <v>103</v>
      </c>
      <c r="G48" s="50"/>
      <c r="J48" s="45" t="str">
        <f>IF(G48="Yes",2,"")</f>
        <v/>
      </c>
    </row>
    <row r="49" spans="4:11" ht="31.5" x14ac:dyDescent="0.25">
      <c r="D49" s="61"/>
      <c r="E49" s="61"/>
      <c r="F49" s="63" t="s">
        <v>104</v>
      </c>
      <c r="G49" s="50"/>
      <c r="J49" s="45" t="str">
        <f>IF(G49="Yes",2,"")</f>
        <v/>
      </c>
    </row>
    <row r="50" spans="4:11" ht="78.75" x14ac:dyDescent="0.25">
      <c r="D50" s="61"/>
      <c r="E50" s="61"/>
      <c r="F50" s="63" t="s">
        <v>240</v>
      </c>
      <c r="G50" s="50"/>
      <c r="J50" s="45" t="str">
        <f t="shared" ref="J50:J55" si="2">IF(G50="Yes",1,"")</f>
        <v/>
      </c>
    </row>
    <row r="51" spans="4:11" ht="31.5" x14ac:dyDescent="0.25">
      <c r="D51" s="61"/>
      <c r="E51" s="61"/>
      <c r="F51" s="63" t="s">
        <v>105</v>
      </c>
      <c r="G51" s="50"/>
      <c r="J51" s="45" t="str">
        <f t="shared" si="2"/>
        <v/>
      </c>
    </row>
    <row r="52" spans="4:11" ht="47.25" x14ac:dyDescent="0.25">
      <c r="D52" s="61"/>
      <c r="E52" s="61"/>
      <c r="F52" s="63" t="s">
        <v>106</v>
      </c>
      <c r="G52" s="50"/>
      <c r="J52" s="45" t="str">
        <f t="shared" si="2"/>
        <v/>
      </c>
    </row>
    <row r="53" spans="4:11" ht="31.5" x14ac:dyDescent="0.25">
      <c r="D53" s="61"/>
      <c r="E53" s="61"/>
      <c r="F53" s="63" t="s">
        <v>228</v>
      </c>
      <c r="G53" s="50"/>
      <c r="J53" s="45" t="str">
        <f t="shared" si="2"/>
        <v/>
      </c>
    </row>
    <row r="54" spans="4:11" ht="47.25" customHeight="1" x14ac:dyDescent="0.25">
      <c r="D54" s="61"/>
      <c r="E54" s="61"/>
      <c r="F54" s="63" t="s">
        <v>107</v>
      </c>
      <c r="G54" s="50"/>
      <c r="J54" s="45" t="str">
        <f t="shared" si="2"/>
        <v/>
      </c>
    </row>
    <row r="55" spans="4:11" ht="47.25" x14ac:dyDescent="0.25">
      <c r="D55" s="61"/>
      <c r="E55" s="61"/>
      <c r="F55" s="63" t="s">
        <v>108</v>
      </c>
      <c r="G55" s="50"/>
      <c r="J55" s="45" t="str">
        <f t="shared" si="2"/>
        <v/>
      </c>
      <c r="K55" s="48">
        <f>MAX(J38:J55)</f>
        <v>0</v>
      </c>
    </row>
    <row r="56" spans="4:11" ht="33.75" customHeight="1" x14ac:dyDescent="0.25">
      <c r="D56" s="85"/>
      <c r="E56" s="85"/>
      <c r="F56" s="63" t="s">
        <v>231</v>
      </c>
      <c r="G56" s="50"/>
      <c r="J56" s="45"/>
      <c r="K56" s="48"/>
    </row>
    <row r="57" spans="4:11" ht="63" x14ac:dyDescent="0.25">
      <c r="D57" s="85"/>
      <c r="E57" s="85"/>
      <c r="F57" s="63" t="s">
        <v>232</v>
      </c>
      <c r="G57" s="50"/>
      <c r="J57" s="45"/>
      <c r="K57" s="48"/>
    </row>
    <row r="58" spans="4:11" ht="33.75" customHeight="1" x14ac:dyDescent="0.25">
      <c r="D58" s="85"/>
      <c r="E58" s="85"/>
      <c r="F58" s="63" t="s">
        <v>233</v>
      </c>
      <c r="G58" s="50"/>
      <c r="J58" s="45"/>
      <c r="K58" s="48"/>
    </row>
    <row r="60" spans="4:11" ht="31.5" customHeight="1" x14ac:dyDescent="0.25">
      <c r="D60" s="104" t="str">
        <f>IF(G19="Own","Was your home damaged as result of Earthquake?",IF(G19="Rent","Does your home remain damaged as a result of Earthquake?",""))</f>
        <v/>
      </c>
      <c r="E60" s="100"/>
      <c r="F60" s="101"/>
      <c r="G60" s="20" t="s">
        <v>31</v>
      </c>
      <c r="H60" s="42" t="str">
        <f>IF(G60="Yes","Verify damages occurred within incident period.  If not, change to No.","")</f>
        <v/>
      </c>
    </row>
    <row r="61" spans="4:11" ht="31.5" x14ac:dyDescent="0.25">
      <c r="D61" s="61"/>
      <c r="E61" s="61"/>
      <c r="F61" s="63" t="s">
        <v>71</v>
      </c>
      <c r="G61" s="50"/>
      <c r="J61" s="45" t="str">
        <f>IF(G61="Yes",4,"")</f>
        <v/>
      </c>
    </row>
    <row r="62" spans="4:11" ht="63" x14ac:dyDescent="0.25">
      <c r="D62" s="61"/>
      <c r="E62" s="61"/>
      <c r="F62" s="63" t="s">
        <v>109</v>
      </c>
      <c r="G62" s="50"/>
      <c r="J62" s="45" t="str">
        <f>IF(G62="Yes",4,"")</f>
        <v/>
      </c>
    </row>
    <row r="63" spans="4:11" ht="31.5" x14ac:dyDescent="0.25">
      <c r="D63" s="61"/>
      <c r="E63" s="61"/>
      <c r="F63" s="63" t="s">
        <v>72</v>
      </c>
      <c r="G63" s="50"/>
      <c r="J63" s="45" t="str">
        <f>IF(G63="Yes",3,"")</f>
        <v/>
      </c>
    </row>
    <row r="64" spans="4:11" ht="47.25" x14ac:dyDescent="0.25">
      <c r="D64" s="61"/>
      <c r="E64" s="61"/>
      <c r="F64" s="63" t="s">
        <v>114</v>
      </c>
      <c r="G64" s="50"/>
      <c r="J64" s="45" t="str">
        <f>IF(G64="Yes",3,"")</f>
        <v/>
      </c>
    </row>
    <row r="65" spans="4:12" ht="31.5" x14ac:dyDescent="0.25">
      <c r="D65" s="61"/>
      <c r="E65" s="61"/>
      <c r="F65" s="63" t="s">
        <v>110</v>
      </c>
      <c r="G65" s="50"/>
      <c r="J65" s="45" t="str">
        <f>IF(G65="Yes",3,"")</f>
        <v/>
      </c>
    </row>
    <row r="66" spans="4:12" ht="47.25" x14ac:dyDescent="0.25">
      <c r="D66" s="61"/>
      <c r="E66" s="61"/>
      <c r="F66" s="63" t="s">
        <v>115</v>
      </c>
      <c r="G66" s="50"/>
      <c r="J66" s="45" t="str">
        <f>IF(G66="Yes",2,"")</f>
        <v/>
      </c>
    </row>
    <row r="67" spans="4:12" ht="31.5" x14ac:dyDescent="0.25">
      <c r="D67" s="61"/>
      <c r="E67" s="61"/>
      <c r="F67" s="63" t="s">
        <v>73</v>
      </c>
      <c r="G67" s="50"/>
      <c r="J67" s="45" t="str">
        <f>IF(G67="Yes",2,"")</f>
        <v/>
      </c>
    </row>
    <row r="68" spans="4:12" ht="47.25" x14ac:dyDescent="0.25">
      <c r="D68" s="61"/>
      <c r="E68" s="61"/>
      <c r="F68" s="63" t="s">
        <v>74</v>
      </c>
      <c r="G68" s="50"/>
      <c r="J68" s="45" t="str">
        <f>IF(G68="Yes",2,"")</f>
        <v/>
      </c>
    </row>
    <row r="69" spans="4:12" ht="31.5" x14ac:dyDescent="0.25">
      <c r="D69" s="61"/>
      <c r="E69" s="61"/>
      <c r="F69" s="63" t="s">
        <v>111</v>
      </c>
      <c r="G69" s="50"/>
      <c r="J69" s="45" t="str">
        <f>IF(G69="Yes",2,"")</f>
        <v/>
      </c>
    </row>
    <row r="70" spans="4:12" ht="63" x14ac:dyDescent="0.25">
      <c r="D70" s="61"/>
      <c r="E70" s="61"/>
      <c r="F70" s="63" t="s">
        <v>75</v>
      </c>
      <c r="G70" s="50"/>
      <c r="J70" s="45" t="str">
        <f>IF(G70="Yes",2,"")</f>
        <v/>
      </c>
    </row>
    <row r="71" spans="4:12" ht="63" x14ac:dyDescent="0.25">
      <c r="D71" s="61"/>
      <c r="E71" s="61"/>
      <c r="F71" s="63" t="s">
        <v>112</v>
      </c>
      <c r="G71" s="50"/>
      <c r="J71" s="45" t="str">
        <f>IF(G71="Yes",1,"")</f>
        <v/>
      </c>
    </row>
    <row r="72" spans="4:12" x14ac:dyDescent="0.25">
      <c r="D72" s="61"/>
      <c r="E72" s="61"/>
      <c r="F72" s="63" t="s">
        <v>76</v>
      </c>
      <c r="G72" s="50"/>
      <c r="J72" s="45" t="str">
        <f>IF(G72="Yes",1,"")</f>
        <v/>
      </c>
      <c r="K72" s="48">
        <f>MAX(J61:J72)</f>
        <v>0</v>
      </c>
    </row>
    <row r="74" spans="4:12" x14ac:dyDescent="0.25">
      <c r="D74" s="104" t="str">
        <f>IF(G19="Own","Was your home damaged as result of Fire?",IF(G19="Rent","Does your home remain damaged as a result of Fire?",""))</f>
        <v/>
      </c>
      <c r="E74" s="100"/>
      <c r="F74" s="101"/>
      <c r="G74" s="20" t="s">
        <v>31</v>
      </c>
    </row>
    <row r="75" spans="4:12" ht="47.25" x14ac:dyDescent="0.25">
      <c r="D75" s="61"/>
      <c r="E75" s="61"/>
      <c r="F75" s="63" t="s">
        <v>77</v>
      </c>
      <c r="G75" s="50"/>
      <c r="J75" s="45" t="str">
        <f>IF(G75="Yes",2,"")</f>
        <v/>
      </c>
    </row>
    <row r="76" spans="4:12" ht="47.25" x14ac:dyDescent="0.25">
      <c r="D76" s="61"/>
      <c r="E76" s="61"/>
      <c r="F76" s="63" t="s">
        <v>78</v>
      </c>
      <c r="G76" s="50"/>
      <c r="J76" s="45" t="str">
        <f>IF(G76="Yes",1,"")</f>
        <v/>
      </c>
      <c r="K76" s="48">
        <f>MAX(J75:J76)</f>
        <v>0</v>
      </c>
    </row>
    <row r="78" spans="4:12" x14ac:dyDescent="0.25">
      <c r="L78" s="49">
        <f>MAX(K33:K76)</f>
        <v>0</v>
      </c>
    </row>
  </sheetData>
  <sheetProtection algorithmName="SHA-512" hashValue="eTlxHbWvsUfkCIcm5mvf/RTZ4IVzAXYlnUzr4kIgjVTh8Wcj4j9CZ5XZPmn4FViQh/DOh5Vq/KiJAZ4B0LGhxw==" saltValue="elpaqsuJvsYFfua79+/QGg==" spinCount="100000" sheet="1" selectLockedCells="1"/>
  <mergeCells count="31">
    <mergeCell ref="G4:H4"/>
    <mergeCell ref="H33:H34"/>
    <mergeCell ref="B17:F17"/>
    <mergeCell ref="D4:F4"/>
    <mergeCell ref="D5:F5"/>
    <mergeCell ref="D6:F6"/>
    <mergeCell ref="D7:F7"/>
    <mergeCell ref="D8:F8"/>
    <mergeCell ref="D9:F9"/>
    <mergeCell ref="D10:F10"/>
    <mergeCell ref="D11:F11"/>
    <mergeCell ref="D12:F12"/>
    <mergeCell ref="D13:F13"/>
    <mergeCell ref="D15:F15"/>
    <mergeCell ref="G5:H5"/>
    <mergeCell ref="G6:H6"/>
    <mergeCell ref="G7:H7"/>
    <mergeCell ref="D18:F18"/>
    <mergeCell ref="D19:F19"/>
    <mergeCell ref="D14:F14"/>
    <mergeCell ref="D74:F74"/>
    <mergeCell ref="D60:F60"/>
    <mergeCell ref="D37:F37"/>
    <mergeCell ref="D20:F20"/>
    <mergeCell ref="D25:F25"/>
    <mergeCell ref="D39:E39"/>
    <mergeCell ref="D41:E41"/>
    <mergeCell ref="B24:F24"/>
    <mergeCell ref="D23:F23"/>
    <mergeCell ref="D22:F22"/>
    <mergeCell ref="D21:F21"/>
  </mergeCells>
  <conditionalFormatting sqref="D2:D3">
    <cfRule type="containsBlanks" dxfId="125" priority="439">
      <formula>LEN(TRIM(D2))=0</formula>
    </cfRule>
  </conditionalFormatting>
  <conditionalFormatting sqref="G32">
    <cfRule type="expression" dxfId="124" priority="429">
      <formula>G21&lt;&gt;"Mobile Home"</formula>
    </cfRule>
    <cfRule type="expression" dxfId="123" priority="432">
      <formula>G21="Mobile Home"</formula>
    </cfRule>
  </conditionalFormatting>
  <conditionalFormatting sqref="G31">
    <cfRule type="expression" dxfId="122" priority="421">
      <formula>G22&lt;&gt;"Yes"</formula>
    </cfRule>
    <cfRule type="expression" dxfId="121" priority="422">
      <formula>G26&lt;&gt;"Yes"</formula>
    </cfRule>
  </conditionalFormatting>
  <conditionalFormatting sqref="G20">
    <cfRule type="expression" dxfId="120" priority="415">
      <formula>G18&lt;&gt;"Yes"</formula>
    </cfRule>
  </conditionalFormatting>
  <conditionalFormatting sqref="G25">
    <cfRule type="expression" dxfId="119" priority="406">
      <formula>G18&lt;&gt;"Yes"</formula>
    </cfRule>
    <cfRule type="expression" dxfId="118" priority="414">
      <formula>G20&lt;&gt;"Yes"</formula>
    </cfRule>
  </conditionalFormatting>
  <conditionalFormatting sqref="G26">
    <cfRule type="expression" dxfId="117" priority="411">
      <formula>G18&lt;&gt;"Yes"</formula>
    </cfRule>
  </conditionalFormatting>
  <conditionalFormatting sqref="G19">
    <cfRule type="expression" dxfId="116" priority="407">
      <formula>G$18&lt;&gt;"Yes"</formula>
    </cfRule>
  </conditionalFormatting>
  <conditionalFormatting sqref="G27">
    <cfRule type="expression" dxfId="115" priority="393">
      <formula>G26&lt;&gt;"No"</formula>
    </cfRule>
    <cfRule type="expression" dxfId="114" priority="394">
      <formula>G26="No"</formula>
    </cfRule>
  </conditionalFormatting>
  <conditionalFormatting sqref="G28">
    <cfRule type="expression" dxfId="113" priority="397">
      <formula>G27&lt;&gt;"Yes"</formula>
    </cfRule>
    <cfRule type="expression" dxfId="112" priority="398">
      <formula>G27="Yes"</formula>
    </cfRule>
  </conditionalFormatting>
  <conditionalFormatting sqref="G29">
    <cfRule type="expression" dxfId="111" priority="391">
      <formula>G27="Yes"</formula>
    </cfRule>
    <cfRule type="expression" dxfId="110" priority="392">
      <formula>G27&lt;&gt;"Yes"</formula>
    </cfRule>
  </conditionalFormatting>
  <conditionalFormatting sqref="G22">
    <cfRule type="expression" dxfId="109" priority="136">
      <formula>G21="Boat"</formula>
    </cfRule>
    <cfRule type="expression" dxfId="108" priority="455">
      <formula>G21="Other"</formula>
    </cfRule>
    <cfRule type="expression" dxfId="107" priority="456">
      <formula>G21="Military Housing"</formula>
    </cfRule>
    <cfRule type="expression" dxfId="106" priority="457">
      <formula>G21="Correctional Facility"</formula>
    </cfRule>
    <cfRule type="expression" dxfId="105" priority="458">
      <formula>G21="Dorm"</formula>
    </cfRule>
    <cfRule type="expression" dxfId="104" priority="459">
      <formula>G21="Assisted Living Facility"</formula>
    </cfRule>
    <cfRule type="expression" dxfId="103" priority="460">
      <formula>G18&lt;&gt;"Yes"</formula>
    </cfRule>
    <cfRule type="expression" dxfId="102" priority="461">
      <formula>G20&lt;&gt;"Yes"</formula>
    </cfRule>
  </conditionalFormatting>
  <conditionalFormatting sqref="G23">
    <cfRule type="expression" dxfId="101" priority="462">
      <formula>G18&lt;&gt;"Yes"</formula>
    </cfRule>
    <cfRule type="expression" dxfId="100" priority="463">
      <formula>G22&lt;&gt;"Yes"</formula>
    </cfRule>
  </conditionalFormatting>
  <conditionalFormatting sqref="G37">
    <cfRule type="expression" dxfId="99" priority="385">
      <formula>G18&lt;&gt;"Yes"</formula>
    </cfRule>
    <cfRule type="expression" dxfId="98" priority="386">
      <formula>G20&lt;&gt;"Yes"</formula>
    </cfRule>
  </conditionalFormatting>
  <conditionalFormatting sqref="F38:G58">
    <cfRule type="expression" dxfId="97" priority="373">
      <formula>$G$37&lt;&gt;"Yes"</formula>
    </cfRule>
  </conditionalFormatting>
  <conditionalFormatting sqref="D19:F19 D23:E23">
    <cfRule type="expression" dxfId="96" priority="371">
      <formula>G18&lt;&gt;"Yes"</formula>
    </cfRule>
  </conditionalFormatting>
  <conditionalFormatting sqref="D20:F20">
    <cfRule type="expression" dxfId="95" priority="370">
      <formula>G18&lt;&gt;"Yes"</formula>
    </cfRule>
  </conditionalFormatting>
  <conditionalFormatting sqref="D21:G21">
    <cfRule type="expression" dxfId="94" priority="369">
      <formula>(OR($G$18&lt;&gt;"Yes",$G$20="",$G$20="No"))</formula>
    </cfRule>
  </conditionalFormatting>
  <conditionalFormatting sqref="D22:F22">
    <cfRule type="expression" dxfId="93" priority="130">
      <formula>G21="Other"</formula>
    </cfRule>
    <cfRule type="expression" dxfId="92" priority="131">
      <formula>G21="Military Housing"</formula>
    </cfRule>
    <cfRule type="expression" dxfId="91" priority="132">
      <formula>G21="Correctional Facility"</formula>
    </cfRule>
    <cfRule type="expression" dxfId="90" priority="133">
      <formula>G21="Dorm"</formula>
    </cfRule>
    <cfRule type="expression" dxfId="89" priority="134">
      <formula>G21="Assisted Living Facility"</formula>
    </cfRule>
    <cfRule type="expression" dxfId="88" priority="135">
      <formula>G21="Boat"</formula>
    </cfRule>
    <cfRule type="expression" dxfId="87" priority="359">
      <formula>G18&lt;&gt;"Yes"</formula>
    </cfRule>
    <cfRule type="expression" dxfId="86" priority="368">
      <formula>G20&lt;&gt;"Yes"</formula>
    </cfRule>
  </conditionalFormatting>
  <conditionalFormatting sqref="D25:F25">
    <cfRule type="expression" dxfId="85" priority="358">
      <formula>G18&lt;&gt;"Yes"</formula>
    </cfRule>
    <cfRule type="expression" dxfId="84" priority="367">
      <formula>G20&lt;&gt;"Yes"</formula>
    </cfRule>
  </conditionalFormatting>
  <conditionalFormatting sqref="F27">
    <cfRule type="expression" dxfId="83" priority="364">
      <formula>G26&lt;&gt;"No"</formula>
    </cfRule>
  </conditionalFormatting>
  <conditionalFormatting sqref="F28">
    <cfRule type="expression" dxfId="82" priority="363">
      <formula>G27&lt;&gt;"Yes"</formula>
    </cfRule>
  </conditionalFormatting>
  <conditionalFormatting sqref="F29">
    <cfRule type="expression" dxfId="81" priority="362">
      <formula>G27&lt;&gt;"Yes"</formula>
    </cfRule>
  </conditionalFormatting>
  <conditionalFormatting sqref="F30:G33">
    <cfRule type="expression" dxfId="80" priority="349">
      <formula>$G$26&lt;&gt;"Yes"</formula>
    </cfRule>
  </conditionalFormatting>
  <conditionalFormatting sqref="F31">
    <cfRule type="expression" dxfId="79" priority="347">
      <formula>G18&lt;&gt;"Yes"</formula>
    </cfRule>
  </conditionalFormatting>
  <conditionalFormatting sqref="F32">
    <cfRule type="expression" dxfId="78" priority="346">
      <formula>G18&lt;&gt;"Yes"</formula>
    </cfRule>
  </conditionalFormatting>
  <conditionalFormatting sqref="F33:G33">
    <cfRule type="expression" dxfId="77" priority="345">
      <formula>(OR($G$18&lt;&gt;"Yes",$G$30="Basement",$G$30="Crawlspace"))</formula>
    </cfRule>
  </conditionalFormatting>
  <conditionalFormatting sqref="F41">
    <cfRule type="expression" dxfId="76" priority="333">
      <formula>G40=""</formula>
    </cfRule>
    <cfRule type="expression" dxfId="75" priority="336">
      <formula>G40="Yes"</formula>
    </cfRule>
  </conditionalFormatting>
  <conditionalFormatting sqref="G60">
    <cfRule type="expression" dxfId="74" priority="269">
      <formula>G18&lt;&gt;"Yes"</formula>
    </cfRule>
    <cfRule type="expression" dxfId="73" priority="270">
      <formula>G20&lt;&gt;"Yes"</formula>
    </cfRule>
  </conditionalFormatting>
  <conditionalFormatting sqref="F61:G72">
    <cfRule type="expression" dxfId="72" priority="257">
      <formula>$G$60&lt;&gt;"Yes"</formula>
    </cfRule>
  </conditionalFormatting>
  <conditionalFormatting sqref="D60:F60">
    <cfRule type="expression" dxfId="71" priority="182">
      <formula>G20&lt;&gt;"Yes"</formula>
    </cfRule>
    <cfRule type="expression" dxfId="70" priority="183">
      <formula>G18&lt;&gt;"Yes"</formula>
    </cfRule>
  </conditionalFormatting>
  <conditionalFormatting sqref="G74">
    <cfRule type="expression" dxfId="69" priority="164">
      <formula>G18&lt;&gt;"Yes"</formula>
    </cfRule>
    <cfRule type="expression" dxfId="68" priority="165">
      <formula>G20&lt;&gt;"Yes"</formula>
    </cfRule>
  </conditionalFormatting>
  <conditionalFormatting sqref="G75:G76">
    <cfRule type="expression" dxfId="67" priority="163">
      <formula>G74&lt;&gt;"yes"</formula>
    </cfRule>
  </conditionalFormatting>
  <conditionalFormatting sqref="F75">
    <cfRule type="expression" dxfId="66" priority="155">
      <formula>G74&lt;&gt;"Yes"</formula>
    </cfRule>
  </conditionalFormatting>
  <conditionalFormatting sqref="G76">
    <cfRule type="expression" dxfId="65" priority="154">
      <formula>G74="Yes"</formula>
    </cfRule>
  </conditionalFormatting>
  <conditionalFormatting sqref="F76">
    <cfRule type="expression" dxfId="64" priority="153">
      <formula>G$74&lt;&gt;"yes"</formula>
    </cfRule>
  </conditionalFormatting>
  <conditionalFormatting sqref="D74:F74">
    <cfRule type="expression" dxfId="63" priority="142">
      <formula>G18&lt;&gt;"Yes"</formula>
    </cfRule>
    <cfRule type="expression" dxfId="62" priority="143">
      <formula>G20&lt;&gt;"Yes"</formula>
    </cfRule>
  </conditionalFormatting>
  <conditionalFormatting sqref="D25:G25 F26:G26">
    <cfRule type="expression" dxfId="61" priority="66">
      <formula>(OR($G$21="",$G$21="Other",$G$21="Dorm",$G$21="Boat",$G$21="Assisted Living Facility",$G$21="Correctional Facility",$G$21="Military Housing"))</formula>
    </cfRule>
  </conditionalFormatting>
  <conditionalFormatting sqref="D22:G22">
    <cfRule type="expression" dxfId="60" priority="53">
      <formula>$G$21="Travel Trailer"</formula>
    </cfRule>
    <cfRule type="expression" dxfId="59" priority="58">
      <formula>$G$21=""</formula>
    </cfRule>
    <cfRule type="expression" dxfId="58" priority="125">
      <formula>$G$21="Mobile Home"</formula>
    </cfRule>
  </conditionalFormatting>
  <conditionalFormatting sqref="F23">
    <cfRule type="expression" dxfId="57" priority="539">
      <formula>K22&lt;&gt;"Yes"</formula>
    </cfRule>
  </conditionalFormatting>
  <conditionalFormatting sqref="D9:D13 D15">
    <cfRule type="expression" dxfId="56" priority="540">
      <formula>I9&lt;&gt;"Yes"</formula>
    </cfRule>
  </conditionalFormatting>
  <conditionalFormatting sqref="G9:G13 G15">
    <cfRule type="expression" dxfId="55" priority="541">
      <formula>D9&lt;&gt;""</formula>
    </cfRule>
  </conditionalFormatting>
  <conditionalFormatting sqref="G39">
    <cfRule type="expression" dxfId="54" priority="564">
      <formula>G38=""</formula>
    </cfRule>
    <cfRule type="expression" dxfId="53" priority="565">
      <formula>G38="Yes"</formula>
    </cfRule>
  </conditionalFormatting>
  <conditionalFormatting sqref="F40:G40">
    <cfRule type="expression" dxfId="52" priority="111">
      <formula>$G$38="Yes"</formula>
    </cfRule>
  </conditionalFormatting>
  <conditionalFormatting sqref="F43:G44">
    <cfRule type="expression" dxfId="51" priority="108">
      <formula>$G$42="Yes"</formula>
    </cfRule>
  </conditionalFormatting>
  <conditionalFormatting sqref="F44:G44">
    <cfRule type="expression" dxfId="50" priority="107">
      <formula>$G$43="Yes"</formula>
    </cfRule>
  </conditionalFormatting>
  <conditionalFormatting sqref="F46:G49">
    <cfRule type="expression" dxfId="49" priority="105">
      <formula>$G$45="Yes"</formula>
    </cfRule>
  </conditionalFormatting>
  <conditionalFormatting sqref="F47:G49">
    <cfRule type="expression" dxfId="48" priority="104">
      <formula>$G$46="Yes"</formula>
    </cfRule>
  </conditionalFormatting>
  <conditionalFormatting sqref="F48:G49">
    <cfRule type="expression" dxfId="47" priority="103">
      <formula>$G$47="Yes"</formula>
    </cfRule>
  </conditionalFormatting>
  <conditionalFormatting sqref="F49:G49">
    <cfRule type="expression" dxfId="46" priority="102">
      <formula>$G$48="Yes"</formula>
    </cfRule>
  </conditionalFormatting>
  <conditionalFormatting sqref="F51:G58">
    <cfRule type="expression" dxfId="45" priority="101">
      <formula>$G$50="Yes"</formula>
    </cfRule>
  </conditionalFormatting>
  <conditionalFormatting sqref="F52:G58">
    <cfRule type="expression" dxfId="44" priority="100">
      <formula>$G$51="Yes"</formula>
    </cfRule>
  </conditionalFormatting>
  <conditionalFormatting sqref="F53:G58">
    <cfRule type="expression" dxfId="43" priority="99">
      <formula>$G$52="Yes"</formula>
    </cfRule>
  </conditionalFormatting>
  <conditionalFormatting sqref="F54:G58">
    <cfRule type="expression" dxfId="42" priority="98">
      <formula>$G$53="Yes"</formula>
    </cfRule>
  </conditionalFormatting>
  <conditionalFormatting sqref="F55:G58">
    <cfRule type="expression" dxfId="41" priority="97">
      <formula>$G$54="Yes"</formula>
    </cfRule>
  </conditionalFormatting>
  <conditionalFormatting sqref="G41">
    <cfRule type="expression" dxfId="40" priority="740">
      <formula>G40=""</formula>
    </cfRule>
    <cfRule type="expression" dxfId="39" priority="741">
      <formula>G40="Yes"</formula>
    </cfRule>
    <cfRule type="expression" dxfId="38" priority="742">
      <formula>G37&lt;&gt;"yes"</formula>
    </cfRule>
  </conditionalFormatting>
  <conditionalFormatting sqref="F26">
    <cfRule type="expression" dxfId="37" priority="758">
      <formula>G18&lt;&gt;"Yes"</formula>
    </cfRule>
  </conditionalFormatting>
  <conditionalFormatting sqref="F62:G62">
    <cfRule type="expression" dxfId="36" priority="96">
      <formula>$G$61="Yes"</formula>
    </cfRule>
  </conditionalFormatting>
  <conditionalFormatting sqref="F64:G65">
    <cfRule type="expression" dxfId="35" priority="92">
      <formula>$G$63="Yes"</formula>
    </cfRule>
  </conditionalFormatting>
  <conditionalFormatting sqref="F65:G65">
    <cfRule type="expression" dxfId="34" priority="91">
      <formula>$G$64="Yes"</formula>
    </cfRule>
  </conditionalFormatting>
  <conditionalFormatting sqref="F67:G70">
    <cfRule type="expression" dxfId="33" priority="90">
      <formula>$G$66="Yes"</formula>
    </cfRule>
  </conditionalFormatting>
  <conditionalFormatting sqref="F68:G70">
    <cfRule type="expression" dxfId="32" priority="89">
      <formula>$G$67="Yes"</formula>
    </cfRule>
  </conditionalFormatting>
  <conditionalFormatting sqref="F69:G70">
    <cfRule type="expression" dxfId="31" priority="88">
      <formula>$G$68="Yes"</formula>
    </cfRule>
  </conditionalFormatting>
  <conditionalFormatting sqref="F70:G70">
    <cfRule type="expression" dxfId="30" priority="87">
      <formula>$G$69="Yes"</formula>
    </cfRule>
  </conditionalFormatting>
  <conditionalFormatting sqref="F76:G76">
    <cfRule type="expression" dxfId="29" priority="79">
      <formula>$G$75="Yes"</formula>
    </cfRule>
  </conditionalFormatting>
  <conditionalFormatting sqref="F42:G58">
    <cfRule type="expression" dxfId="28" priority="759">
      <formula>$K$55&gt;3</formula>
    </cfRule>
  </conditionalFormatting>
  <conditionalFormatting sqref="F45:G58">
    <cfRule type="expression" dxfId="27" priority="760">
      <formula>$K$55&gt;2</formula>
    </cfRule>
  </conditionalFormatting>
  <conditionalFormatting sqref="F50:G58">
    <cfRule type="expression" dxfId="26" priority="761">
      <formula>$K$55&gt;1</formula>
    </cfRule>
  </conditionalFormatting>
  <conditionalFormatting sqref="F63:G72">
    <cfRule type="expression" dxfId="25" priority="762">
      <formula>$K$72&gt;3</formula>
    </cfRule>
  </conditionalFormatting>
  <conditionalFormatting sqref="F66:G72">
    <cfRule type="expression" dxfId="24" priority="763">
      <formula>$K$72&gt;2</formula>
    </cfRule>
  </conditionalFormatting>
  <conditionalFormatting sqref="F71:G72">
    <cfRule type="expression" dxfId="23" priority="764">
      <formula>$K$72&gt;1</formula>
    </cfRule>
  </conditionalFormatting>
  <conditionalFormatting sqref="D37:F37">
    <cfRule type="expression" dxfId="22" priority="76">
      <formula>$G$20&lt;&gt;"Yes"</formula>
    </cfRule>
    <cfRule type="expression" dxfId="21" priority="77">
      <formula>$G$18&lt;&gt;"Yes"</formula>
    </cfRule>
  </conditionalFormatting>
  <conditionalFormatting sqref="F26:G26">
    <cfRule type="expression" dxfId="20" priority="75">
      <formula>$G$20&lt;&gt;"Yes"</formula>
    </cfRule>
    <cfRule type="expression" dxfId="19" priority="3">
      <formula>(AND($G$19="Rent",(OR($G$25="No",$G$25=""))))</formula>
    </cfRule>
  </conditionalFormatting>
  <conditionalFormatting sqref="D9:F13 D15:F15">
    <cfRule type="expression" dxfId="18" priority="74">
      <formula>$G$19&lt;&gt;"Own"</formula>
    </cfRule>
  </conditionalFormatting>
  <conditionalFormatting sqref="D60:G60">
    <cfRule type="expression" dxfId="17" priority="63">
      <formula>(OR($G$21="",$G$21="Other",$G$21="Dorm",$G$21="Boat",$G$21="Assisted Living Facility",$G$21="Correctional Facility",$G$21="Military Housing"))</formula>
    </cfRule>
  </conditionalFormatting>
  <conditionalFormatting sqref="D74:G74">
    <cfRule type="expression" dxfId="16" priority="62">
      <formula>(OR($G$21="",$G$21="Other",$G$21="Dorm",$G$21="Boat",$G$21="Assisted Living Facility",$G$21="Correctional Facility",$G$21="Military Housing"))</formula>
    </cfRule>
  </conditionalFormatting>
  <conditionalFormatting sqref="F38:G55">
    <cfRule type="expression" dxfId="15" priority="71">
      <formula>$G$21="Boat"</formula>
    </cfRule>
  </conditionalFormatting>
  <conditionalFormatting sqref="F56:G58">
    <cfRule type="expression" dxfId="14" priority="70">
      <formula>$G$21&lt;&gt;"Boat"</formula>
    </cfRule>
  </conditionalFormatting>
  <conditionalFormatting sqref="F57:G58">
    <cfRule type="expression" dxfId="13" priority="69">
      <formula>$G$56="No"</formula>
    </cfRule>
  </conditionalFormatting>
  <conditionalFormatting sqref="F58:G58">
    <cfRule type="expression" dxfId="12" priority="68">
      <formula>$G$57="Yes"</formula>
    </cfRule>
  </conditionalFormatting>
  <conditionalFormatting sqref="D37:G37">
    <cfRule type="expression" dxfId="11" priority="64">
      <formula>(OR($G$21="",$G$21="Other",$G$21="Dorm",$G$21="Assisted Living Facility",$G$21="Correctional Facility",$G$21="Military Housing"))</formula>
    </cfRule>
  </conditionalFormatting>
  <conditionalFormatting sqref="F35">
    <cfRule type="expression" dxfId="10" priority="54">
      <formula>(AND((OR($G$22="",$G$22="No")),(OR($G$30="Crawlspace",$G$28="Crawlspace"))))</formula>
    </cfRule>
  </conditionalFormatting>
  <conditionalFormatting sqref="F34">
    <cfRule type="expression" dxfId="9" priority="51">
      <formula>(OR($G$30="",$G$30="Crawlspace",$G$21="Mobile Home",$G$21="Travel Trailer",$G$22="No"))</formula>
    </cfRule>
  </conditionalFormatting>
  <conditionalFormatting sqref="G35">
    <cfRule type="expression" dxfId="8" priority="49">
      <formula>(AND((OR($G$22="",$G$22="No")),(OR($G$30="Crawlspace",$G$28="Crawlspace"))))</formula>
    </cfRule>
  </conditionalFormatting>
  <conditionalFormatting sqref="G34">
    <cfRule type="expression" dxfId="7" priority="48">
      <formula>(OR($G$30="",$G$30="Crawlspace",$G$22="No",$G$21="Mobile Home",$G$21="Travel Trailer"))</formula>
    </cfRule>
  </conditionalFormatting>
  <conditionalFormatting sqref="D14">
    <cfRule type="expression" dxfId="6" priority="21">
      <formula>I14&lt;&gt;"Yes"</formula>
    </cfRule>
  </conditionalFormatting>
  <conditionalFormatting sqref="G14">
    <cfRule type="expression" dxfId="5" priority="22">
      <formula>D14&lt;&gt;""</formula>
    </cfRule>
  </conditionalFormatting>
  <conditionalFormatting sqref="D14:F14">
    <cfRule type="expression" dxfId="4" priority="16">
      <formula>$G$19&lt;&gt;"Own"</formula>
    </cfRule>
  </conditionalFormatting>
  <conditionalFormatting sqref="H9:H15">
    <cfRule type="expression" dxfId="3" priority="7">
      <formula>AND($G$19="Own",$G$20="Yes",$G$21&lt;&gt;"Boat",$G$21&lt;&gt;"",$G$21&lt;&gt;"Dorm",$G$21&lt;&gt;"Correctional Facility",$G$21&lt;&gt;"Military Housing",$G$21&lt;&gt;"Assisted Living Facility")</formula>
    </cfRule>
    <cfRule type="expression" dxfId="2" priority="2">
      <formula>AND($G$19="Rent",$G$20="Yes",$G$21&lt;&gt;"Boat",$G$21&lt;&gt;"",$G$21&lt;&gt;"Dorm",$G$21&lt;&gt;"Correctional Facility",$G$21&lt;&gt;"Military Housing",$G$21&lt;&gt;"Assisted Living Facility",OR($G$25="Yes",$G$37="Yes",$G$60="Yes",$G$74="Yes"))</formula>
    </cfRule>
  </conditionalFormatting>
  <conditionalFormatting sqref="I9:I15">
    <cfRule type="expression" dxfId="1" priority="6">
      <formula>AND($G$19="Own",$G$20="Yes",$G$21&lt;&gt;"Boat",$G$21&lt;&gt;"",$G$21&lt;&gt;"Dorm",$G$21&lt;&gt;"Correctional Facility",$G$21&lt;&gt;"Military Housing",$G$21&lt;&gt;"Assisted Living Facility")</formula>
    </cfRule>
    <cfRule type="expression" dxfId="0" priority="1">
      <formula>AND($G$19="Rent",$G$20="Yes",$G$21&lt;&gt;"Boat",$G$21&lt;&gt;"",$G$21&lt;&gt;"Dorm",$G$21&lt;&gt;"Correctional Facility",$G$21&lt;&gt;"Military Housing",$G$21&lt;&gt;"Assisted Living Facility",OR($G$25="Yes",$G$37="Yes",$G$60="Yes",$G$74="Yes"))</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G32 I9:I15</xm:sqref>
        </x14:dataValidation>
        <x14:dataValidation type="list" allowBlank="1" showInputMessage="1" showErrorMessage="1" xr:uid="{BE5D7839-61E1-4546-8145-ACB6FBC83917}">
          <x14:formula1>
            <xm:f>Data!$C$6:$C$8</xm:f>
          </x14:formula1>
          <xm:sqref>G31 G18 G22:G26 G20 G60:G72 G74:G76 G37:G58 G35 G27</xm:sqref>
        </x14:dataValidation>
        <x14:dataValidation type="list" allowBlank="1" showInputMessage="1" showErrorMessage="1" xr:uid="{552525DE-7CCB-4F80-BCF4-0B638AB94AC6}">
          <x14:formula1>
            <xm:f>Data!$F$5:$F$12</xm:f>
          </x14:formula1>
          <xm:sqref>G30</xm:sqref>
        </x14:dataValidation>
        <x14:dataValidation type="list" allowBlank="1" showInputMessage="1" showErrorMessage="1" xr:uid="{99B350A4-628A-4A15-9FCD-5CD0FA14072C}">
          <x14:formula1>
            <xm:f>Data!$E$16:$E$20</xm:f>
          </x14:formula1>
          <xm:sqref>G23:G25 G37 G60 G74</xm:sqref>
        </x14:dataValidation>
        <x14:dataValidation type="list" allowBlank="1" showInputMessage="1" showErrorMessage="1" xr:uid="{DC99B0F2-870B-4C02-A9BC-42138274852D}">
          <x14:formula1>
            <xm:f>Data!$E$23:$E$25</xm:f>
          </x14:formula1>
          <xm:sqref>G19</xm:sqref>
        </x14:dataValidation>
        <x14:dataValidation type="list" allowBlank="1" showInputMessage="1" showErrorMessage="1" xr:uid="{D393EF22-94A9-489E-A575-CEC8763520C4}">
          <x14:formula1>
            <xm:f>Data!$E$27:$E$29</xm:f>
          </x14:formula1>
          <xm:sqref>G28</xm:sqref>
        </x14:dataValidation>
        <x14:dataValidation type="list" allowBlank="1" showInputMessage="1" showErrorMessage="1" xr:uid="{DA474DB9-54FB-47AD-8B1C-96C4C855F0F3}">
          <x14:formula1>
            <xm:f>Data!$I$15:$I$27</xm:f>
          </x14:formula1>
          <xm:sqref>G21</xm:sqref>
        </x14:dataValidation>
        <x14:dataValidation type="list" allowBlank="1" showInputMessage="1" showErrorMessage="1" xr:uid="{926A1CCD-E721-4AA8-B10C-D3A90D1F095E}">
          <x14:formula1>
            <xm:f>Data!$C$16:$C$20</xm:f>
          </x14:formula1>
          <xm:sqref>G9:G15</xm:sqref>
        </x14:dataValidation>
        <x14:dataValidation type="list" allowBlank="1" showInputMessage="1" showErrorMessage="1" xr:uid="{8DF167A1-8F5F-4364-AAE8-CA1D87027930}">
          <x14:formula1>
            <xm:f>Data!$L$5:$L$10</xm:f>
          </x14:formula1>
          <xm:sqref>G33:G34 G36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A1"/>
  <sheetViews>
    <sheetView showGridLines="0" workbookViewId="0">
      <selection activeCell="G21" sqref="G21"/>
    </sheetView>
  </sheetViews>
  <sheetFormatPr defaultRowHeight="15" x14ac:dyDescent="0.25"/>
  <sheetData/>
  <sheetProtection algorithmName="SHA-512" hashValue="yuoRwRusdsbVNxIj+s2Pkf2FF2jZ5qo1VXrY7mqcOqnhIJOnroEmhxv9tPB7o8mLZX2YbfBZC/tRWvHphf+qsA==" saltValue="p16MakbI0fcArTRTUdJlBw=="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zoomScaleNormal="100" workbookViewId="0">
      <selection activeCell="B3" sqref="B3"/>
    </sheetView>
  </sheetViews>
  <sheetFormatPr defaultColWidth="9.28515625" defaultRowHeight="18.75" x14ac:dyDescent="0.3"/>
  <cols>
    <col min="1" max="16384" width="9.28515625" style="58"/>
  </cols>
  <sheetData>
    <row r="4" spans="2:3" x14ac:dyDescent="0.3">
      <c r="B4" s="57"/>
      <c r="C4" s="55"/>
    </row>
    <row r="5" spans="2:3" x14ac:dyDescent="0.3">
      <c r="B5" s="57"/>
      <c r="C5" s="55"/>
    </row>
    <row r="6" spans="2:3" x14ac:dyDescent="0.3">
      <c r="B6" s="57"/>
      <c r="C6" s="55"/>
    </row>
    <row r="7" spans="2:3" x14ac:dyDescent="0.3">
      <c r="B7" s="57"/>
      <c r="C7" s="55"/>
    </row>
    <row r="8" spans="2:3" x14ac:dyDescent="0.3">
      <c r="B8" s="57"/>
      <c r="C8" s="55"/>
    </row>
    <row r="9" spans="2:3" x14ac:dyDescent="0.3">
      <c r="B9" s="57"/>
      <c r="C9" s="55"/>
    </row>
    <row r="10" spans="2:3" x14ac:dyDescent="0.3">
      <c r="B10" s="57"/>
      <c r="C10" s="55"/>
    </row>
    <row r="11" spans="2:3" x14ac:dyDescent="0.3">
      <c r="B11" s="57"/>
      <c r="C11" s="55"/>
    </row>
    <row r="12" spans="2:3" x14ac:dyDescent="0.3">
      <c r="B12" s="57"/>
      <c r="C12" s="55"/>
    </row>
    <row r="13" spans="2:3" x14ac:dyDescent="0.3">
      <c r="B13" s="57"/>
      <c r="C13" s="55"/>
    </row>
    <row r="14" spans="2:3" x14ac:dyDescent="0.3">
      <c r="B14" s="57"/>
      <c r="C14" s="55"/>
    </row>
    <row r="15" spans="2:3" x14ac:dyDescent="0.3">
      <c r="B15" s="57"/>
      <c r="C15" s="55"/>
    </row>
    <row r="16" spans="2:3" x14ac:dyDescent="0.3">
      <c r="B16" s="59"/>
      <c r="C16" s="55"/>
    </row>
    <row r="17" spans="2:3" x14ac:dyDescent="0.3">
      <c r="B17" s="59"/>
      <c r="C17" s="55"/>
    </row>
    <row r="18" spans="2:3" x14ac:dyDescent="0.3">
      <c r="B18" s="59"/>
      <c r="C18" s="55"/>
    </row>
    <row r="19" spans="2:3" x14ac:dyDescent="0.3">
      <c r="B19" s="57"/>
      <c r="C19" s="55"/>
    </row>
    <row r="20" spans="2:3" x14ac:dyDescent="0.3">
      <c r="B20" s="57"/>
      <c r="C20" s="55"/>
    </row>
    <row r="21" spans="2:3" x14ac:dyDescent="0.3">
      <c r="B21" s="57"/>
      <c r="C21" s="56"/>
    </row>
  </sheetData>
  <sheetProtection algorithmName="SHA-512" hashValue="stOzPqA/tt9UHLlGDBFj39WLJCJraCu62d5+wgIIwBZDhocvHLWxO5lu+KSlrtPq0kEUX+xf2swk7hgJZ3VcpA==" saltValue="mQJ6VjDzjiMftxFUram7Eg=="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A1"/>
  <sheetViews>
    <sheetView showGridLines="0" workbookViewId="0">
      <selection activeCell="B2" sqref="B2"/>
    </sheetView>
  </sheetViews>
  <sheetFormatPr defaultRowHeight="15" x14ac:dyDescent="0.25"/>
  <sheetData/>
  <sheetProtection algorithmName="SHA-512" hashValue="uHzDqQwlLLzx8XBvpAvgkACVUH14mJ4qMde/XVHQT0OUWqNnpJecvwZaG+GVfj72zEFV6nkwtL9+sEhBsWQZ/A==" saltValue="XeTQxC3nc25bh9VUHvZm0Q=="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workbookViewId="0">
      <selection activeCell="G21" sqref="G21"/>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74" t="s">
        <v>144</v>
      </c>
      <c r="E4"/>
      <c r="F4"/>
    </row>
    <row r="5" spans="4:6" x14ac:dyDescent="0.25">
      <c r="D5" s="75" t="s">
        <v>116</v>
      </c>
      <c r="E5" s="75" t="s">
        <v>145</v>
      </c>
      <c r="F5" s="75" t="s">
        <v>146</v>
      </c>
    </row>
    <row r="6" spans="4:6" x14ac:dyDescent="0.25">
      <c r="D6" s="75">
        <v>9201</v>
      </c>
      <c r="E6" s="75" t="s">
        <v>147</v>
      </c>
      <c r="F6" s="75" t="s">
        <v>121</v>
      </c>
    </row>
    <row r="7" spans="4:6" x14ac:dyDescent="0.25">
      <c r="D7" s="75">
        <v>9202</v>
      </c>
      <c r="E7" s="75" t="s">
        <v>148</v>
      </c>
      <c r="F7" s="75" t="s">
        <v>121</v>
      </c>
    </row>
    <row r="8" spans="4:6" x14ac:dyDescent="0.25">
      <c r="D8" s="75">
        <v>9203</v>
      </c>
      <c r="E8" s="75" t="s">
        <v>149</v>
      </c>
      <c r="F8" s="75" t="s">
        <v>121</v>
      </c>
    </row>
    <row r="9" spans="4:6" x14ac:dyDescent="0.25">
      <c r="D9" s="75">
        <v>9204</v>
      </c>
      <c r="E9" s="75" t="s">
        <v>150</v>
      </c>
      <c r="F9" s="75" t="s">
        <v>121</v>
      </c>
    </row>
    <row r="10" spans="4:6" x14ac:dyDescent="0.25">
      <c r="D10" s="75">
        <v>9205</v>
      </c>
      <c r="E10" s="75" t="s">
        <v>151</v>
      </c>
      <c r="F10" s="75" t="s">
        <v>121</v>
      </c>
    </row>
    <row r="11" spans="4:6" x14ac:dyDescent="0.25">
      <c r="D11" s="75">
        <v>9206</v>
      </c>
      <c r="E11" s="75" t="s">
        <v>152</v>
      </c>
      <c r="F11" s="75" t="s">
        <v>121</v>
      </c>
    </row>
    <row r="12" spans="4:6" x14ac:dyDescent="0.25">
      <c r="D12" s="75">
        <v>9207</v>
      </c>
      <c r="E12" s="75" t="s">
        <v>153</v>
      </c>
      <c r="F12" s="75" t="s">
        <v>121</v>
      </c>
    </row>
    <row r="13" spans="4:6" x14ac:dyDescent="0.25">
      <c r="D13" s="75">
        <v>9208</v>
      </c>
      <c r="E13" s="75" t="s">
        <v>154</v>
      </c>
      <c r="F13" s="75" t="s">
        <v>121</v>
      </c>
    </row>
    <row r="14" spans="4:6" x14ac:dyDescent="0.25">
      <c r="D14" s="75">
        <v>9209</v>
      </c>
      <c r="E14" s="75" t="s">
        <v>155</v>
      </c>
      <c r="F14" s="75" t="s">
        <v>121</v>
      </c>
    </row>
    <row r="15" spans="4:6" x14ac:dyDescent="0.25">
      <c r="D15" s="75">
        <v>9210</v>
      </c>
      <c r="E15" s="75" t="s">
        <v>156</v>
      </c>
      <c r="F15" s="75" t="s">
        <v>121</v>
      </c>
    </row>
    <row r="16" spans="4:6" x14ac:dyDescent="0.25">
      <c r="D16" s="75">
        <v>9211</v>
      </c>
      <c r="E16" s="75" t="s">
        <v>157</v>
      </c>
      <c r="F16" s="75" t="s">
        <v>121</v>
      </c>
    </row>
    <row r="17" spans="4:6" x14ac:dyDescent="0.25">
      <c r="D17" s="75">
        <v>9212</v>
      </c>
      <c r="E17" s="75" t="s">
        <v>158</v>
      </c>
      <c r="F17" s="75" t="s">
        <v>121</v>
      </c>
    </row>
    <row r="18" spans="4:6" x14ac:dyDescent="0.25">
      <c r="D18" s="75">
        <v>9213</v>
      </c>
      <c r="E18" s="75" t="s">
        <v>159</v>
      </c>
      <c r="F18" s="75" t="s">
        <v>121</v>
      </c>
    </row>
    <row r="19" spans="4:6" x14ac:dyDescent="0.25">
      <c r="D19" s="75">
        <v>9214</v>
      </c>
      <c r="E19" s="75" t="s">
        <v>160</v>
      </c>
      <c r="F19" s="75" t="s">
        <v>121</v>
      </c>
    </row>
    <row r="20" spans="4:6" x14ac:dyDescent="0.25">
      <c r="D20" s="75">
        <v>9215</v>
      </c>
      <c r="E20" s="75" t="s">
        <v>161</v>
      </c>
      <c r="F20" s="75" t="s">
        <v>121</v>
      </c>
    </row>
    <row r="21" spans="4:6" x14ac:dyDescent="0.25">
      <c r="D21" s="75">
        <v>9216</v>
      </c>
      <c r="E21" s="75" t="s">
        <v>162</v>
      </c>
      <c r="F21" s="75" t="s">
        <v>121</v>
      </c>
    </row>
    <row r="22" spans="4:6" x14ac:dyDescent="0.25">
      <c r="D22" s="75">
        <v>9217</v>
      </c>
      <c r="E22" s="75" t="s">
        <v>163</v>
      </c>
      <c r="F22" s="75" t="s">
        <v>121</v>
      </c>
    </row>
    <row r="23" spans="4:6" x14ac:dyDescent="0.25">
      <c r="D23" s="75">
        <v>9218</v>
      </c>
      <c r="E23" s="75" t="s">
        <v>164</v>
      </c>
      <c r="F23" s="75" t="s">
        <v>121</v>
      </c>
    </row>
    <row r="24" spans="4:6" x14ac:dyDescent="0.25">
      <c r="D24" s="75">
        <v>9219</v>
      </c>
      <c r="E24" s="75" t="s">
        <v>165</v>
      </c>
      <c r="F24" s="75" t="s">
        <v>121</v>
      </c>
    </row>
    <row r="25" spans="4:6" x14ac:dyDescent="0.25">
      <c r="D25" s="75">
        <v>9220</v>
      </c>
      <c r="E25" s="75" t="s">
        <v>166</v>
      </c>
      <c r="F25" s="75" t="s">
        <v>121</v>
      </c>
    </row>
    <row r="26" spans="4:6" x14ac:dyDescent="0.25">
      <c r="D26" s="75">
        <v>9221</v>
      </c>
      <c r="E26" s="75" t="s">
        <v>167</v>
      </c>
      <c r="F26" s="75" t="s">
        <v>121</v>
      </c>
    </row>
    <row r="27" spans="4:6" x14ac:dyDescent="0.25">
      <c r="D27" s="75">
        <v>9222</v>
      </c>
      <c r="E27" s="75" t="s">
        <v>168</v>
      </c>
      <c r="F27" s="75" t="s">
        <v>121</v>
      </c>
    </row>
    <row r="28" spans="4:6" x14ac:dyDescent="0.25">
      <c r="D28" s="75">
        <v>9223</v>
      </c>
      <c r="E28" s="75" t="s">
        <v>169</v>
      </c>
      <c r="F28" s="75" t="s">
        <v>121</v>
      </c>
    </row>
    <row r="29" spans="4:6" x14ac:dyDescent="0.25">
      <c r="D29" s="75">
        <v>9225</v>
      </c>
      <c r="E29" s="75" t="s">
        <v>120</v>
      </c>
      <c r="F29" s="75" t="s">
        <v>121</v>
      </c>
    </row>
    <row r="30" spans="4:6" x14ac:dyDescent="0.25">
      <c r="D30" s="75">
        <v>9226</v>
      </c>
      <c r="E30" s="75" t="s">
        <v>123</v>
      </c>
      <c r="F30" s="75" t="s">
        <v>121</v>
      </c>
    </row>
    <row r="31" spans="4:6" x14ac:dyDescent="0.25">
      <c r="D31" s="75">
        <v>9227</v>
      </c>
      <c r="E31" s="75" t="s">
        <v>125</v>
      </c>
      <c r="F31" s="75" t="s">
        <v>121</v>
      </c>
    </row>
    <row r="32" spans="4:6" x14ac:dyDescent="0.25">
      <c r="D32" s="75">
        <v>9228</v>
      </c>
      <c r="E32" s="75" t="s">
        <v>127</v>
      </c>
      <c r="F32" s="75" t="s">
        <v>121</v>
      </c>
    </row>
    <row r="33" spans="4:6" x14ac:dyDescent="0.25">
      <c r="D33" s="75">
        <v>9229</v>
      </c>
      <c r="E33" s="75" t="s">
        <v>129</v>
      </c>
      <c r="F33" s="75" t="s">
        <v>121</v>
      </c>
    </row>
    <row r="34" spans="4:6" x14ac:dyDescent="0.25">
      <c r="D34" s="75">
        <v>9230</v>
      </c>
      <c r="E34" s="75" t="s">
        <v>131</v>
      </c>
      <c r="F34" s="75" t="s">
        <v>121</v>
      </c>
    </row>
    <row r="35" spans="4:6" x14ac:dyDescent="0.25">
      <c r="D35" s="75">
        <v>9231</v>
      </c>
      <c r="E35" s="75" t="s">
        <v>133</v>
      </c>
      <c r="F35" s="75" t="s">
        <v>121</v>
      </c>
    </row>
    <row r="36" spans="4:6" x14ac:dyDescent="0.25">
      <c r="D36" s="75">
        <v>9232</v>
      </c>
      <c r="E36" s="75" t="s">
        <v>135</v>
      </c>
      <c r="F36" s="75" t="s">
        <v>121</v>
      </c>
    </row>
    <row r="37" spans="4:6" x14ac:dyDescent="0.25">
      <c r="D37" s="75">
        <v>9233</v>
      </c>
      <c r="E37" s="75" t="s">
        <v>137</v>
      </c>
      <c r="F37" s="75" t="s">
        <v>121</v>
      </c>
    </row>
    <row r="38" spans="4:6" x14ac:dyDescent="0.25">
      <c r="D38" s="75">
        <v>9234</v>
      </c>
      <c r="E38" s="75" t="s">
        <v>139</v>
      </c>
      <c r="F38" s="75" t="s">
        <v>121</v>
      </c>
    </row>
    <row r="39" spans="4:6" x14ac:dyDescent="0.25">
      <c r="D39" s="75">
        <v>9235</v>
      </c>
      <c r="E39" s="75" t="s">
        <v>170</v>
      </c>
      <c r="F39" s="75" t="s">
        <v>121</v>
      </c>
    </row>
    <row r="40" spans="4:6" x14ac:dyDescent="0.25">
      <c r="D40" s="75">
        <v>9236</v>
      </c>
      <c r="E40" s="75" t="s">
        <v>171</v>
      </c>
      <c r="F40" s="75" t="s">
        <v>121</v>
      </c>
    </row>
    <row r="41" spans="4:6" x14ac:dyDescent="0.25">
      <c r="D41" s="75">
        <v>9237</v>
      </c>
      <c r="E41" s="75" t="s">
        <v>172</v>
      </c>
      <c r="F41" s="75" t="s">
        <v>121</v>
      </c>
    </row>
    <row r="42" spans="4:6" x14ac:dyDescent="0.25">
      <c r="D42" s="75">
        <v>9238</v>
      </c>
      <c r="E42" s="75" t="s">
        <v>173</v>
      </c>
      <c r="F42" s="75" t="s">
        <v>121</v>
      </c>
    </row>
    <row r="43" spans="4:6" x14ac:dyDescent="0.25">
      <c r="D43" s="75">
        <v>9239</v>
      </c>
      <c r="E43" s="75" t="s">
        <v>174</v>
      </c>
      <c r="F43" s="75" t="s">
        <v>121</v>
      </c>
    </row>
    <row r="44" spans="4:6" x14ac:dyDescent="0.25">
      <c r="D44" s="75">
        <v>9240</v>
      </c>
      <c r="E44" s="75" t="s">
        <v>175</v>
      </c>
      <c r="F44" s="75" t="s">
        <v>121</v>
      </c>
    </row>
    <row r="45" spans="4:6" x14ac:dyDescent="0.25">
      <c r="D45" s="75">
        <v>9241</v>
      </c>
      <c r="E45" s="75" t="s">
        <v>176</v>
      </c>
      <c r="F45" s="75" t="s">
        <v>121</v>
      </c>
    </row>
    <row r="46" spans="4:6" x14ac:dyDescent="0.25">
      <c r="D46" s="75">
        <v>9242</v>
      </c>
      <c r="E46" s="75" t="s">
        <v>177</v>
      </c>
      <c r="F46" s="75" t="s">
        <v>121</v>
      </c>
    </row>
    <row r="47" spans="4:6" x14ac:dyDescent="0.25">
      <c r="D47" s="75">
        <v>9243</v>
      </c>
      <c r="E47" s="75" t="s">
        <v>178</v>
      </c>
      <c r="F47" s="75" t="s">
        <v>121</v>
      </c>
    </row>
    <row r="48" spans="4:6" x14ac:dyDescent="0.25">
      <c r="D48" s="75">
        <v>9244</v>
      </c>
      <c r="E48" s="75" t="s">
        <v>179</v>
      </c>
      <c r="F48" s="75" t="s">
        <v>121</v>
      </c>
    </row>
    <row r="49" spans="4:6" x14ac:dyDescent="0.25">
      <c r="D49" s="75">
        <v>9245</v>
      </c>
      <c r="E49" s="75" t="s">
        <v>180</v>
      </c>
      <c r="F49" s="75" t="s">
        <v>121</v>
      </c>
    </row>
    <row r="50" spans="4:6" x14ac:dyDescent="0.25">
      <c r="D50" s="75">
        <v>9246</v>
      </c>
      <c r="E50" s="75" t="s">
        <v>181</v>
      </c>
      <c r="F50" s="75" t="s">
        <v>121</v>
      </c>
    </row>
    <row r="51" spans="4:6" x14ac:dyDescent="0.25">
      <c r="D51" s="75">
        <v>9247</v>
      </c>
      <c r="E51" s="75" t="s">
        <v>182</v>
      </c>
      <c r="F51" s="75" t="s">
        <v>121</v>
      </c>
    </row>
    <row r="52" spans="4:6" x14ac:dyDescent="0.25">
      <c r="D52" s="75">
        <v>9248</v>
      </c>
      <c r="E52" s="75" t="s">
        <v>183</v>
      </c>
      <c r="F52" s="75" t="s">
        <v>121</v>
      </c>
    </row>
    <row r="53" spans="4:6" x14ac:dyDescent="0.25">
      <c r="D53" s="75">
        <v>9249</v>
      </c>
      <c r="E53" s="75" t="s">
        <v>184</v>
      </c>
      <c r="F53" s="75" t="s">
        <v>121</v>
      </c>
    </row>
    <row r="54" spans="4:6" x14ac:dyDescent="0.25">
      <c r="D54" s="75">
        <v>9250</v>
      </c>
      <c r="E54" s="75" t="s">
        <v>185</v>
      </c>
      <c r="F54" s="75" t="s">
        <v>121</v>
      </c>
    </row>
    <row r="55" spans="4:6" x14ac:dyDescent="0.25">
      <c r="D55" s="75">
        <v>9251</v>
      </c>
      <c r="E55" s="75" t="s">
        <v>186</v>
      </c>
      <c r="F55" s="75" t="s">
        <v>121</v>
      </c>
    </row>
    <row r="56" spans="4:6" x14ac:dyDescent="0.25">
      <c r="D56" s="75">
        <v>9252</v>
      </c>
      <c r="E56" s="75" t="s">
        <v>187</v>
      </c>
      <c r="F56" s="75" t="s">
        <v>121</v>
      </c>
    </row>
    <row r="57" spans="4:6" x14ac:dyDescent="0.25">
      <c r="D57" s="75">
        <v>9253</v>
      </c>
      <c r="E57" s="75" t="s">
        <v>188</v>
      </c>
      <c r="F57" s="75" t="s">
        <v>121</v>
      </c>
    </row>
    <row r="58" spans="4:6" x14ac:dyDescent="0.25">
      <c r="D58" s="75">
        <v>9254</v>
      </c>
      <c r="E58" s="75" t="s">
        <v>189</v>
      </c>
      <c r="F58" s="75" t="s">
        <v>121</v>
      </c>
    </row>
    <row r="59" spans="4:6" x14ac:dyDescent="0.25">
      <c r="D59" s="76">
        <v>9260</v>
      </c>
      <c r="E59" s="76" t="s">
        <v>190</v>
      </c>
      <c r="F59" s="76" t="s">
        <v>121</v>
      </c>
    </row>
    <row r="60" spans="4:6" x14ac:dyDescent="0.25">
      <c r="D60" s="76">
        <v>9261</v>
      </c>
      <c r="E60" s="76" t="s">
        <v>191</v>
      </c>
      <c r="F60" s="76" t="s">
        <v>121</v>
      </c>
    </row>
    <row r="61" spans="4:6" x14ac:dyDescent="0.25">
      <c r="D61" s="76">
        <v>9262</v>
      </c>
      <c r="E61" s="76" t="s">
        <v>192</v>
      </c>
      <c r="F61" s="76" t="s">
        <v>121</v>
      </c>
    </row>
    <row r="62" spans="4:6" x14ac:dyDescent="0.25">
      <c r="D62" s="76">
        <v>9263</v>
      </c>
      <c r="E62" s="76" t="s">
        <v>193</v>
      </c>
      <c r="F62" s="76" t="s">
        <v>121</v>
      </c>
    </row>
    <row r="63" spans="4:6" x14ac:dyDescent="0.25">
      <c r="D63" s="76">
        <v>9264</v>
      </c>
      <c r="E63" s="76" t="s">
        <v>194</v>
      </c>
      <c r="F63" s="76" t="s">
        <v>121</v>
      </c>
    </row>
    <row r="64" spans="4:6" x14ac:dyDescent="0.25">
      <c r="D64" s="76">
        <v>9265</v>
      </c>
      <c r="E64" s="76" t="s">
        <v>195</v>
      </c>
      <c r="F64" s="76" t="s">
        <v>121</v>
      </c>
    </row>
    <row r="65" spans="4:6" x14ac:dyDescent="0.25">
      <c r="D65" s="76">
        <v>9266</v>
      </c>
      <c r="E65" s="76" t="s">
        <v>196</v>
      </c>
      <c r="F65" s="76" t="s">
        <v>121</v>
      </c>
    </row>
    <row r="66" spans="4:6" x14ac:dyDescent="0.25">
      <c r="D66" s="76">
        <v>9267</v>
      </c>
      <c r="E66" s="76" t="s">
        <v>197</v>
      </c>
      <c r="F66" s="76" t="s">
        <v>121</v>
      </c>
    </row>
    <row r="67" spans="4:6" x14ac:dyDescent="0.25">
      <c r="D67" s="76">
        <v>9268</v>
      </c>
      <c r="E67" s="76" t="s">
        <v>198</v>
      </c>
      <c r="F67" s="76" t="s">
        <v>121</v>
      </c>
    </row>
    <row r="68" spans="4:6" x14ac:dyDescent="0.25">
      <c r="D68" s="76">
        <v>9269</v>
      </c>
      <c r="E68" s="76" t="s">
        <v>199</v>
      </c>
      <c r="F68" s="76" t="s">
        <v>121</v>
      </c>
    </row>
    <row r="69" spans="4:6" x14ac:dyDescent="0.25">
      <c r="D69" s="76">
        <v>9270</v>
      </c>
      <c r="E69" s="76" t="s">
        <v>200</v>
      </c>
      <c r="F69" s="76" t="s">
        <v>121</v>
      </c>
    </row>
    <row r="70" spans="4:6" x14ac:dyDescent="0.25">
      <c r="D70" s="76">
        <v>9271</v>
      </c>
      <c r="E70" s="76" t="s">
        <v>201</v>
      </c>
      <c r="F70" s="76" t="s">
        <v>121</v>
      </c>
    </row>
    <row r="71" spans="4:6" x14ac:dyDescent="0.25">
      <c r="D71" s="76">
        <v>9272</v>
      </c>
      <c r="E71" s="76" t="s">
        <v>202</v>
      </c>
      <c r="F71" s="76" t="s">
        <v>121</v>
      </c>
    </row>
    <row r="72" spans="4:6" x14ac:dyDescent="0.25">
      <c r="D72" s="76">
        <v>9273</v>
      </c>
      <c r="E72" s="76" t="s">
        <v>203</v>
      </c>
      <c r="F72" s="76" t="s">
        <v>121</v>
      </c>
    </row>
    <row r="73" spans="4:6" x14ac:dyDescent="0.25">
      <c r="D73" s="76">
        <v>9274</v>
      </c>
      <c r="E73" s="76" t="s">
        <v>204</v>
      </c>
      <c r="F73" s="76" t="s">
        <v>121</v>
      </c>
    </row>
    <row r="74" spans="4:6" x14ac:dyDescent="0.25">
      <c r="D74" s="76">
        <v>9275</v>
      </c>
      <c r="E74" s="76" t="s">
        <v>205</v>
      </c>
      <c r="F74" s="76" t="s">
        <v>121</v>
      </c>
    </row>
    <row r="75" spans="4:6" x14ac:dyDescent="0.25">
      <c r="D75" s="76">
        <v>9276</v>
      </c>
      <c r="E75" s="76" t="s">
        <v>206</v>
      </c>
      <c r="F75" s="76" t="s">
        <v>121</v>
      </c>
    </row>
    <row r="76" spans="4:6" x14ac:dyDescent="0.25">
      <c r="D76" s="76">
        <v>9277</v>
      </c>
      <c r="E76" s="76" t="s">
        <v>207</v>
      </c>
      <c r="F76" s="76" t="s">
        <v>121</v>
      </c>
    </row>
    <row r="77" spans="4:6" x14ac:dyDescent="0.25">
      <c r="D77" s="76">
        <v>9278</v>
      </c>
      <c r="E77" s="76" t="s">
        <v>208</v>
      </c>
      <c r="F77" s="76" t="s">
        <v>121</v>
      </c>
    </row>
    <row r="78" spans="4:6" x14ac:dyDescent="0.25">
      <c r="D78" s="76">
        <v>9279</v>
      </c>
      <c r="E78" s="76" t="s">
        <v>209</v>
      </c>
      <c r="F78" s="76" t="s">
        <v>121</v>
      </c>
    </row>
    <row r="79" spans="4:6" x14ac:dyDescent="0.25">
      <c r="D79" s="75">
        <v>9290</v>
      </c>
      <c r="E79" s="75" t="s">
        <v>210</v>
      </c>
      <c r="F79" s="75" t="s">
        <v>211</v>
      </c>
    </row>
    <row r="80" spans="4:6" x14ac:dyDescent="0.25">
      <c r="D80" s="75">
        <v>9291</v>
      </c>
      <c r="E80" s="75" t="s">
        <v>212</v>
      </c>
      <c r="F80" s="75" t="s">
        <v>211</v>
      </c>
    </row>
    <row r="81" spans="4:6" x14ac:dyDescent="0.25">
      <c r="D81" s="75">
        <v>9292</v>
      </c>
      <c r="E81" s="75" t="s">
        <v>213</v>
      </c>
      <c r="F81" s="75"/>
    </row>
    <row r="82" spans="4:6" x14ac:dyDescent="0.25">
      <c r="D82" s="75">
        <v>9293</v>
      </c>
      <c r="E82" s="75" t="s">
        <v>214</v>
      </c>
      <c r="F82" s="75" t="s">
        <v>211</v>
      </c>
    </row>
    <row r="83" spans="4:6" ht="15.75" thickBot="1" x14ac:dyDescent="0.3">
      <c r="D83" s="77">
        <v>9294</v>
      </c>
      <c r="E83" s="77" t="s">
        <v>215</v>
      </c>
      <c r="F83" s="77" t="s">
        <v>211</v>
      </c>
    </row>
    <row r="84" spans="4:6" x14ac:dyDescent="0.25">
      <c r="D84" s="78"/>
      <c r="E84" s="79" t="s">
        <v>216</v>
      </c>
      <c r="F84" s="79"/>
    </row>
    <row r="85" spans="4:6" x14ac:dyDescent="0.25">
      <c r="D85" s="80">
        <v>5533</v>
      </c>
      <c r="E85" s="81" t="s">
        <v>217</v>
      </c>
      <c r="F85" s="81" t="s">
        <v>211</v>
      </c>
    </row>
    <row r="86" spans="4:6" x14ac:dyDescent="0.25">
      <c r="D86" s="80">
        <v>5532</v>
      </c>
      <c r="E86" s="81" t="s">
        <v>218</v>
      </c>
      <c r="F86" s="81" t="s">
        <v>211</v>
      </c>
    </row>
    <row r="87" spans="4:6" x14ac:dyDescent="0.25">
      <c r="D87" s="80">
        <v>5530</v>
      </c>
      <c r="E87" s="81" t="s">
        <v>219</v>
      </c>
      <c r="F87" s="81" t="s">
        <v>211</v>
      </c>
    </row>
    <row r="88" spans="4:6" x14ac:dyDescent="0.25">
      <c r="D88" s="80">
        <v>6600</v>
      </c>
      <c r="E88" s="81" t="s">
        <v>220</v>
      </c>
      <c r="F88" s="81" t="s">
        <v>211</v>
      </c>
    </row>
    <row r="89" spans="4:6" x14ac:dyDescent="0.25">
      <c r="D89" s="82">
        <v>6700</v>
      </c>
      <c r="E89" s="75" t="s">
        <v>221</v>
      </c>
      <c r="F89" s="75" t="s">
        <v>211</v>
      </c>
    </row>
    <row r="90" spans="4:6" x14ac:dyDescent="0.25">
      <c r="D90" s="82">
        <v>7100</v>
      </c>
      <c r="E90" s="75" t="s">
        <v>222</v>
      </c>
      <c r="F90" s="75" t="s">
        <v>211</v>
      </c>
    </row>
    <row r="91" spans="4:6" x14ac:dyDescent="0.25">
      <c r="D91" s="82">
        <v>6391</v>
      </c>
      <c r="E91" s="75" t="s">
        <v>223</v>
      </c>
      <c r="F91" s="75" t="s">
        <v>211</v>
      </c>
    </row>
    <row r="92" spans="4:6" x14ac:dyDescent="0.25">
      <c r="D92" s="82">
        <v>6980</v>
      </c>
      <c r="E92" s="75" t="s">
        <v>224</v>
      </c>
      <c r="F92" s="75" t="s">
        <v>211</v>
      </c>
    </row>
    <row r="93" spans="4:6" ht="15.75" thickBot="1" x14ac:dyDescent="0.3">
      <c r="D93" s="83">
        <v>6981</v>
      </c>
      <c r="E93" s="84" t="s">
        <v>225</v>
      </c>
      <c r="F93" s="84" t="s">
        <v>211</v>
      </c>
    </row>
  </sheetData>
  <sheetProtection algorithmName="SHA-512" hashValue="n8kDurR13MKrq1CwQnflpspHWU2tpTGgHXpsGRQlI+icG82yuZeZ5EAvwJZ0RURcPnUtSg5SFa9lauGGS1KziA==" saltValue="npfIK64qjlD9EdVf0i7Jsg==" spinCount="100000"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72" customWidth="1"/>
    <col min="6" max="6" width="9.28515625" customWidth="1"/>
    <col min="7" max="7" width="14.28515625" bestFit="1" customWidth="1"/>
  </cols>
  <sheetData>
    <row r="2" spans="4:7" ht="76.5" customHeight="1" x14ac:dyDescent="0.25">
      <c r="D2" s="121" t="s">
        <v>141</v>
      </c>
      <c r="E2" s="121"/>
      <c r="F2" s="121"/>
      <c r="G2" s="121"/>
    </row>
    <row r="3" spans="4:7" ht="74.25" customHeight="1" x14ac:dyDescent="0.25">
      <c r="D3" s="121" t="s">
        <v>142</v>
      </c>
      <c r="E3" s="121"/>
      <c r="F3" s="121"/>
      <c r="G3" s="121"/>
    </row>
    <row r="5" spans="4:7" x14ac:dyDescent="0.25">
      <c r="D5" s="68"/>
    </row>
    <row r="6" spans="4:7" ht="31.5" x14ac:dyDescent="0.25">
      <c r="D6" s="69" t="s">
        <v>116</v>
      </c>
      <c r="E6" s="73" t="s">
        <v>117</v>
      </c>
      <c r="F6" s="69" t="s">
        <v>118</v>
      </c>
      <c r="G6" s="69" t="s">
        <v>119</v>
      </c>
    </row>
    <row r="7" spans="4:7" ht="15.75" x14ac:dyDescent="0.25">
      <c r="D7" s="70">
        <v>9225</v>
      </c>
      <c r="E7" s="73" t="s">
        <v>120</v>
      </c>
      <c r="F7" s="69" t="s">
        <v>121</v>
      </c>
      <c r="G7" s="69" t="s">
        <v>122</v>
      </c>
    </row>
    <row r="8" spans="4:7" ht="15.75" x14ac:dyDescent="0.25">
      <c r="D8" s="70">
        <v>9226</v>
      </c>
      <c r="E8" s="73" t="s">
        <v>123</v>
      </c>
      <c r="F8" s="69" t="s">
        <v>121</v>
      </c>
      <c r="G8" s="69" t="s">
        <v>124</v>
      </c>
    </row>
    <row r="9" spans="4:7" ht="15.75" x14ac:dyDescent="0.25">
      <c r="D9" s="70">
        <v>9227</v>
      </c>
      <c r="E9" s="73" t="s">
        <v>125</v>
      </c>
      <c r="F9" s="69" t="s">
        <v>121</v>
      </c>
      <c r="G9" s="69" t="s">
        <v>126</v>
      </c>
    </row>
    <row r="10" spans="4:7" ht="15.75" x14ac:dyDescent="0.25">
      <c r="D10" s="70">
        <v>9228</v>
      </c>
      <c r="E10" s="73" t="s">
        <v>127</v>
      </c>
      <c r="F10" s="69" t="s">
        <v>121</v>
      </c>
      <c r="G10" s="69" t="s">
        <v>128</v>
      </c>
    </row>
    <row r="11" spans="4:7" ht="15.75" x14ac:dyDescent="0.25">
      <c r="D11" s="70">
        <v>9229</v>
      </c>
      <c r="E11" s="73" t="s">
        <v>129</v>
      </c>
      <c r="F11" s="69" t="s">
        <v>121</v>
      </c>
      <c r="G11" s="69" t="s">
        <v>130</v>
      </c>
    </row>
    <row r="12" spans="4:7" ht="15.75" x14ac:dyDescent="0.25">
      <c r="D12" s="70">
        <v>9230</v>
      </c>
      <c r="E12" s="73" t="s">
        <v>131</v>
      </c>
      <c r="F12" s="69" t="s">
        <v>121</v>
      </c>
      <c r="G12" s="69" t="s">
        <v>132</v>
      </c>
    </row>
    <row r="13" spans="4:7" ht="15.75" x14ac:dyDescent="0.25">
      <c r="D13" s="70">
        <v>9231</v>
      </c>
      <c r="E13" s="73" t="s">
        <v>133</v>
      </c>
      <c r="F13" s="69" t="s">
        <v>121</v>
      </c>
      <c r="G13" s="69" t="s">
        <v>134</v>
      </c>
    </row>
    <row r="14" spans="4:7" ht="15.75" x14ac:dyDescent="0.25">
      <c r="D14" s="70">
        <v>9232</v>
      </c>
      <c r="E14" s="73" t="s">
        <v>135</v>
      </c>
      <c r="F14" s="69" t="s">
        <v>121</v>
      </c>
      <c r="G14" s="69" t="s">
        <v>136</v>
      </c>
    </row>
    <row r="15" spans="4:7" ht="15.75" x14ac:dyDescent="0.25">
      <c r="D15" s="70">
        <v>9233</v>
      </c>
      <c r="E15" s="73" t="s">
        <v>137</v>
      </c>
      <c r="F15" s="69" t="s">
        <v>121</v>
      </c>
      <c r="G15" s="69" t="s">
        <v>138</v>
      </c>
    </row>
    <row r="16" spans="4:7" ht="15.75" x14ac:dyDescent="0.25">
      <c r="D16" s="70">
        <v>9234</v>
      </c>
      <c r="E16" s="73" t="s">
        <v>139</v>
      </c>
      <c r="F16" s="69" t="s">
        <v>121</v>
      </c>
      <c r="G16" s="69" t="s">
        <v>140</v>
      </c>
    </row>
    <row r="17" spans="4:4" customFormat="1" x14ac:dyDescent="0.25">
      <c r="D17" s="71"/>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2" t="s">
        <v>5</v>
      </c>
      <c r="G7" s="122"/>
      <c r="H7" s="122"/>
      <c r="I7" s="122"/>
      <c r="J7" s="122"/>
      <c r="K7" s="122"/>
    </row>
    <row r="8" spans="4:11" ht="30" customHeight="1" thickBot="1" x14ac:dyDescent="0.3">
      <c r="E8" s="12"/>
      <c r="F8" s="123" t="s">
        <v>6</v>
      </c>
      <c r="G8" s="124"/>
      <c r="H8" s="124"/>
      <c r="I8" s="124"/>
      <c r="J8" s="124"/>
      <c r="K8" s="125"/>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26" t="s">
        <v>22</v>
      </c>
    </row>
    <row r="11" spans="4:11" ht="141" thickBot="1" x14ac:dyDescent="0.3">
      <c r="D11" s="6" t="s">
        <v>23</v>
      </c>
      <c r="E11" s="7" t="s">
        <v>16</v>
      </c>
      <c r="F11" s="8" t="s">
        <v>24</v>
      </c>
      <c r="G11" s="8" t="s">
        <v>18</v>
      </c>
      <c r="H11" s="8" t="s">
        <v>19</v>
      </c>
      <c r="I11" s="9" t="s">
        <v>20</v>
      </c>
      <c r="J11" s="10" t="s">
        <v>21</v>
      </c>
      <c r="K11" s="127"/>
    </row>
    <row r="12" spans="4:11" ht="124.5" thickBot="1" x14ac:dyDescent="0.3">
      <c r="D12" s="6" t="s">
        <v>25</v>
      </c>
      <c r="E12" s="7" t="s">
        <v>26</v>
      </c>
      <c r="F12" s="8" t="s">
        <v>17</v>
      </c>
      <c r="G12" s="8" t="s">
        <v>18</v>
      </c>
      <c r="H12" s="8" t="s">
        <v>27</v>
      </c>
      <c r="I12" s="9" t="s">
        <v>28</v>
      </c>
      <c r="J12" s="10" t="s">
        <v>29</v>
      </c>
      <c r="K12" s="128"/>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29"/>
  <sheetViews>
    <sheetView workbookViewId="0">
      <selection activeCell="I17" sqref="I17"/>
    </sheetView>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7"/>
      <c r="I5" s="14"/>
      <c r="J5" s="17"/>
      <c r="L5" s="14"/>
    </row>
    <row r="6" spans="3:13" ht="31.5" x14ac:dyDescent="0.25">
      <c r="C6" s="13"/>
      <c r="E6" s="14" t="s">
        <v>15</v>
      </c>
      <c r="F6" s="18" t="s">
        <v>23</v>
      </c>
      <c r="G6" s="19">
        <v>1</v>
      </c>
      <c r="I6" s="14" t="s">
        <v>41</v>
      </c>
      <c r="J6" s="17"/>
      <c r="L6" s="16" t="s">
        <v>42</v>
      </c>
      <c r="M6" s="19">
        <v>1</v>
      </c>
    </row>
    <row r="7" spans="3:13" ht="31.5" x14ac:dyDescent="0.25">
      <c r="C7" s="14" t="s">
        <v>30</v>
      </c>
      <c r="E7" s="14" t="s">
        <v>23</v>
      </c>
      <c r="F7" s="18" t="s">
        <v>25</v>
      </c>
      <c r="G7" s="19">
        <v>2</v>
      </c>
      <c r="I7" s="14" t="s">
        <v>25</v>
      </c>
      <c r="J7" s="19">
        <v>2</v>
      </c>
      <c r="L7" s="16" t="s">
        <v>43</v>
      </c>
      <c r="M7" s="19">
        <v>2</v>
      </c>
    </row>
    <row r="8" spans="3:13" ht="15.75" x14ac:dyDescent="0.25">
      <c r="C8" s="14" t="s">
        <v>31</v>
      </c>
      <c r="E8" s="14" t="s">
        <v>25</v>
      </c>
      <c r="F8" s="18" t="s">
        <v>34</v>
      </c>
      <c r="G8" s="19">
        <v>3</v>
      </c>
      <c r="I8" s="14" t="s">
        <v>34</v>
      </c>
      <c r="J8" s="19">
        <v>3</v>
      </c>
      <c r="L8" s="16" t="s">
        <v>44</v>
      </c>
      <c r="M8" s="19">
        <v>3</v>
      </c>
    </row>
    <row r="9" spans="3:13" ht="15.75" x14ac:dyDescent="0.25">
      <c r="E9" s="14" t="s">
        <v>34</v>
      </c>
      <c r="F9" s="18" t="s">
        <v>35</v>
      </c>
      <c r="G9" s="19">
        <v>4</v>
      </c>
      <c r="I9" s="14" t="s">
        <v>35</v>
      </c>
      <c r="J9" s="19">
        <v>4</v>
      </c>
      <c r="L9" s="16" t="s">
        <v>45</v>
      </c>
      <c r="M9" s="19">
        <v>4</v>
      </c>
    </row>
    <row r="10" spans="3:13" ht="15.75" x14ac:dyDescent="0.25">
      <c r="E10" s="14" t="s">
        <v>35</v>
      </c>
      <c r="F10" s="18" t="s">
        <v>36</v>
      </c>
      <c r="G10" s="19">
        <v>5</v>
      </c>
      <c r="I10" s="14" t="s">
        <v>36</v>
      </c>
      <c r="J10" s="19">
        <v>5</v>
      </c>
      <c r="L10" s="16" t="s">
        <v>21</v>
      </c>
      <c r="M10" s="19">
        <v>5</v>
      </c>
    </row>
    <row r="11" spans="3:13" x14ac:dyDescent="0.25">
      <c r="E11" s="14" t="s">
        <v>36</v>
      </c>
      <c r="F11" s="18" t="s">
        <v>37</v>
      </c>
      <c r="G11" s="19">
        <v>6</v>
      </c>
    </row>
    <row r="12" spans="3:13" x14ac:dyDescent="0.25">
      <c r="E12" s="14" t="s">
        <v>37</v>
      </c>
      <c r="F12" s="18" t="s">
        <v>38</v>
      </c>
      <c r="G12" s="19">
        <v>7</v>
      </c>
    </row>
    <row r="13" spans="3:13" x14ac:dyDescent="0.25">
      <c r="E13" s="14" t="s">
        <v>38</v>
      </c>
      <c r="G13" s="19">
        <v>8</v>
      </c>
    </row>
    <row r="15" spans="3:13" x14ac:dyDescent="0.25">
      <c r="I15" s="14"/>
    </row>
    <row r="16" spans="3:13" x14ac:dyDescent="0.25">
      <c r="C16" s="14"/>
      <c r="E16" s="14"/>
      <c r="I16" s="14" t="s">
        <v>234</v>
      </c>
    </row>
    <row r="17" spans="3:9" x14ac:dyDescent="0.25">
      <c r="C17" s="14" t="s">
        <v>79</v>
      </c>
      <c r="E17" s="14" t="s">
        <v>15</v>
      </c>
      <c r="I17" s="14" t="s">
        <v>46</v>
      </c>
    </row>
    <row r="18" spans="3:9" x14ac:dyDescent="0.25">
      <c r="C18" s="14" t="s">
        <v>90</v>
      </c>
      <c r="E18" s="14" t="s">
        <v>23</v>
      </c>
      <c r="I18" s="14" t="s">
        <v>47</v>
      </c>
    </row>
    <row r="19" spans="3:9" x14ac:dyDescent="0.25">
      <c r="C19" s="14" t="s">
        <v>82</v>
      </c>
      <c r="E19" s="14" t="s">
        <v>25</v>
      </c>
      <c r="I19" s="14" t="s">
        <v>48</v>
      </c>
    </row>
    <row r="20" spans="3:9" x14ac:dyDescent="0.25">
      <c r="C20" s="14" t="s">
        <v>81</v>
      </c>
      <c r="E20" s="14" t="s">
        <v>54</v>
      </c>
      <c r="I20" s="14" t="s">
        <v>49</v>
      </c>
    </row>
    <row r="21" spans="3:9" x14ac:dyDescent="0.25">
      <c r="I21" s="14" t="s">
        <v>50</v>
      </c>
    </row>
    <row r="22" spans="3:9" x14ac:dyDescent="0.25">
      <c r="I22" s="14" t="s">
        <v>51</v>
      </c>
    </row>
    <row r="23" spans="3:9" x14ac:dyDescent="0.25">
      <c r="E23" s="14"/>
      <c r="I23" s="14" t="s">
        <v>52</v>
      </c>
    </row>
    <row r="24" spans="3:9" x14ac:dyDescent="0.25">
      <c r="E24" s="14" t="s">
        <v>57</v>
      </c>
      <c r="I24" s="14" t="s">
        <v>55</v>
      </c>
    </row>
    <row r="25" spans="3:9" x14ac:dyDescent="0.25">
      <c r="E25" s="14" t="s">
        <v>56</v>
      </c>
      <c r="I25" s="14" t="s">
        <v>53</v>
      </c>
    </row>
    <row r="26" spans="3:9" x14ac:dyDescent="0.25">
      <c r="I26" s="14" t="s">
        <v>67</v>
      </c>
    </row>
    <row r="27" spans="3:9" x14ac:dyDescent="0.25">
      <c r="E27" s="14"/>
      <c r="I27" s="14" t="s">
        <v>54</v>
      </c>
    </row>
    <row r="28" spans="3:9" x14ac:dyDescent="0.25">
      <c r="E28" s="14" t="s">
        <v>23</v>
      </c>
    </row>
    <row r="29" spans="3:9" x14ac:dyDescent="0.25">
      <c r="E29" s="1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2020-06-17T15:30:28Z</dcterms:modified>
</cp:coreProperties>
</file>