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Remote Inspections\"/>
    </mc:Choice>
  </mc:AlternateContent>
  <xr:revisionPtr revIDLastSave="0" documentId="13_ncr:1_{89D5AD31-858C-4E91-83B0-FCBF74BEA25D}" xr6:coauthVersionLast="44" xr6:coauthVersionMax="44" xr10:uidLastSave="{00000000-0000-0000-0000-000000000000}"/>
  <workbookProtection workbookAlgorithmName="SHA-512" workbookHashValue="ZqgOW94RjIYS4H2bOw8dtGWI3gwAw2bS6eDsiw+j+sgH4SGrCusDldnF8NvWqqulhbOL2WJxRkr0EX2deNILwQ==" workbookSaltValue="NHDEos5PtGz0bmVLRSO5Fg==" workbookSpinCount="100000" lockStructure="1"/>
  <bookViews>
    <workbookView xWindow="-120" yWindow="-120" windowWidth="29040" windowHeight="15840"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8" i="1" l="1"/>
  <c r="D54" i="1"/>
  <c r="D24" i="1"/>
  <c r="D34" i="1"/>
  <c r="B23" i="1" l="1"/>
  <c r="H29" i="1" l="1"/>
  <c r="J32" i="1"/>
  <c r="K32" i="1" s="1"/>
  <c r="D4" i="1" l="1"/>
  <c r="D5" i="1"/>
  <c r="H18" i="1"/>
  <c r="J63" i="1"/>
  <c r="H21" i="1"/>
  <c r="H54" i="1"/>
  <c r="H34" i="1"/>
  <c r="H20" i="1"/>
  <c r="J62" i="1" l="1"/>
  <c r="J61" i="1"/>
  <c r="D14" i="1" l="1"/>
  <c r="J70" i="1"/>
  <c r="J69" i="1"/>
  <c r="J66" i="1"/>
  <c r="J57" i="1"/>
  <c r="J56" i="1"/>
  <c r="J65" i="1"/>
  <c r="J64" i="1"/>
  <c r="J60" i="1"/>
  <c r="J59" i="1"/>
  <c r="J58" i="1"/>
  <c r="J55" i="1"/>
  <c r="J52" i="1"/>
  <c r="J46" i="1"/>
  <c r="J50" i="1"/>
  <c r="J45" i="1"/>
  <c r="J41" i="1"/>
  <c r="J51" i="1"/>
  <c r="J36" i="1"/>
  <c r="K70" i="1" l="1"/>
  <c r="D8" i="1" s="1"/>
  <c r="K66" i="1"/>
  <c r="D7" i="1" s="1"/>
  <c r="J49" i="1"/>
  <c r="J44" i="1"/>
  <c r="J48" i="1"/>
  <c r="J43" i="1"/>
  <c r="J40" i="1"/>
  <c r="J47" i="1"/>
  <c r="J42" i="1"/>
  <c r="J39" i="1"/>
  <c r="J38" i="1"/>
  <c r="J37" i="1"/>
  <c r="J35" i="1"/>
  <c r="D13" i="1"/>
  <c r="D9" i="1"/>
  <c r="D12" i="1"/>
  <c r="D11" i="1"/>
  <c r="D10" i="1"/>
  <c r="H24" i="1"/>
  <c r="H19" i="1"/>
  <c r="K52" i="1" l="1"/>
  <c r="D6" i="1" s="1"/>
  <c r="D22" i="1"/>
  <c r="H17" i="1" l="1"/>
  <c r="I31" i="1" l="1"/>
  <c r="L72" i="1" l="1"/>
  <c r="L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D4" authorId="0" shapeId="0" xr:uid="{3E5C702F-0C50-4B7B-9E78-D09B7590A4E2}">
      <text>
        <r>
          <rPr>
            <b/>
            <sz val="9"/>
            <color indexed="81"/>
            <rFont val="Tahoma"/>
            <family val="2"/>
          </rPr>
          <t>What is max damage level for a MH with HWM in crawlspace with BBI affected?</t>
        </r>
      </text>
    </comment>
    <comment ref="F30"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<sst xmlns="http://schemas.openxmlformats.org/spreadsheetml/2006/main" count="397" uniqueCount="236">
  <si>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</si>
  <si>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</si>
  <si>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</si>
  <si>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</si>
  <si>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</si>
  <si>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</si>
  <si>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</si>
  <si>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</si>
  <si>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</si>
  <si>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</si>
  <si>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</si>
  <si>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</si>
  <si>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</si>
  <si>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</si>
  <si>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</si>
  <si>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</si>
  <si>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</si>
  <si>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</si>
  <si>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</si>
  <si>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</si>
  <si>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</si>
  <si>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</si>
  <si>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</si>
  <si>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</si>
  <si>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</si>
  <si>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</si>
  <si>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</si>
  <si>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</si>
  <si>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</si>
  <si>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</si>
  <si>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</si>
  <si>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</si>
  <si>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</si>
  <si>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r>
      <t xml:space="preserve">Did </t>
    </r>
    <r>
      <rPr>
        <b/>
        <i/>
        <sz val="12"/>
        <color theme="1"/>
        <rFont val="Calibri"/>
        <family val="2"/>
        <scheme val="minor"/>
      </rPr>
      <t>ANY</t>
    </r>
    <r>
      <rPr>
        <sz val="12"/>
        <color theme="1"/>
        <rFont val="Calibri"/>
        <family val="2"/>
        <scheme val="minor"/>
      </rPr>
      <t xml:space="preserve"> flood water enter your home?</t>
    </r>
  </si>
  <si>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</si>
  <si>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</si>
  <si>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</si>
  <si>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</si>
  <si>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</si>
  <si>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</si>
  <si>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</si>
  <si>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</si>
  <si>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</si>
  <si>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</si>
  <si>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</si>
  <si>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</si>
  <si>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</si>
  <si>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</si>
  <si>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</si>
  <si>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</si>
  <si>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</si>
  <si>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</si>
  <si>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</si>
  <si>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</si>
  <si>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</si>
  <si>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</si>
  <si>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Single Family</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</si>
  <si>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</si>
  <si>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</si>
  <si>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</si>
  <si>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</si>
  <si>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</si>
  <si>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</si>
  <si>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</si>
  <si>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</si>
  <si>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</si>
  <si>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</si>
  <si>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</si>
  <si>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</si>
  <si>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</si>
  <si>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</si>
  <si>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&lt; 3” (Lower than your ankle)
3” to 2’ (Between ankle and knee)
2’ to 4’ (Between knee and waist)
4’ to 6’ (Between waist and head)
&gt; 6’ (Over your head)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</si>
  <si>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</si>
  <si>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</si>
  <si>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</si>
  <si>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</si>
  <si>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</si>
  <si>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</si>
  <si>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</si>
  <si>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</si>
  <si>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</si>
  <si>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</si>
  <si>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</si>
  <si>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</si>
  <si>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</si>
  <si>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</si>
  <si>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</si>
  <si>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</si>
  <si>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</si>
  <si>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</si>
  <si>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</si>
  <si>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</si>
  <si>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</si>
  <si>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Yes / N o</t>
  </si>
  <si>
    <t>Were there damages to your home’s driveway or personally owned road requiring repairs or debris removal to make it passable?</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</si>
  <si>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</si>
  <si>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</si>
  <si>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</si>
  <si>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</si>
  <si>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</si>
  <si>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</si>
  <si>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</si>
  <si>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</si>
  <si>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</si>
  <si>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</si>
  <si>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</si>
  <si>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</si>
  <si>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</si>
  <si>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</si>
  <si>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Is your home’s roof missing some of its shingles or covering?</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</si>
  <si>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</si>
  <si>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</si>
  <si>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</si>
  <si>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</si>
  <si>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</si>
  <si>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</si>
  <si>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</si>
  <si>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</si>
  <si>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Is there any disaster caused damage to an exterior heating or cooling element, such as a condenser or heat pump, leaving it broken or non-functioning?</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</si>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</sst>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i/>
      <sz val="18"/>
      <color rgb="FFFF0000"/>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4" fillId="0" borderId="0"/>
    <xf numFmtId="0" fontId="25" fillId="0" borderId="0"/>
  </cellStyleXfs>
  <cellXfs count="119">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18" fillId="2" borderId="0" xfId="0" applyFont="1" applyFill="1" applyAlignment="1" applyProtection="1">
      <alignment horizontal="left" vertical="center" wrapText="1" indent="2"/>
    </xf>
    <xf numFmtId="0" fontId="23"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6" fillId="0" borderId="11" xfId="2" applyFont="1" applyBorder="1" applyAlignment="1">
      <alignment horizontal="right" wrapText="1"/>
    </xf>
    <xf numFmtId="0" fontId="26"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22" fillId="2" borderId="0" xfId="0" applyFont="1" applyFill="1" applyAlignment="1" applyProtection="1">
      <alignment horizontal="left" vertical="center"/>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7" borderId="22" xfId="0" applyFont="1" applyFill="1" applyBorder="1" applyAlignment="1" applyProtection="1">
      <alignment horizontal="left" vertical="center" indent="2"/>
    </xf>
    <xf numFmtId="0" fontId="7" fillId="7" borderId="25" xfId="0" applyFont="1" applyFill="1" applyBorder="1" applyAlignment="1" applyProtection="1">
      <alignment horizontal="left" vertical="center" indent="2"/>
    </xf>
    <xf numFmtId="0" fontId="7" fillId="7" borderId="23" xfId="0" applyFont="1" applyFill="1" applyBorder="1" applyAlignment="1" applyProtection="1">
      <alignment horizontal="left" vertical="center" indent="2"/>
    </xf>
    <xf numFmtId="0" fontId="7" fillId="7" borderId="13" xfId="0" applyFont="1" applyFill="1" applyBorder="1" applyAlignment="1" applyProtection="1">
      <alignment horizontal="left" vertical="center" indent="2"/>
    </xf>
    <xf numFmtId="0" fontId="7" fillId="7" borderId="24" xfId="0" applyFont="1" applyFill="1" applyBorder="1" applyAlignment="1" applyProtection="1">
      <alignment horizontal="left" vertical="center" indent="2"/>
    </xf>
    <xf numFmtId="0" fontId="7" fillId="7" borderId="26" xfId="0" applyFont="1" applyFill="1" applyBorder="1" applyAlignment="1" applyProtection="1">
      <alignment horizontal="left" vertical="center" indent="2"/>
    </xf>
    <xf numFmtId="0" fontId="7" fillId="2" borderId="12"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9">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rgb="FFFFC000"/>
        </patternFill>
      </fill>
    </dxf>
    <dxf>
      <fill>
        <patternFill>
          <bgColor rgb="FF00B05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Hello, my name is ________________ and I am an inspector with FEMA, my inspector number is _________________and I am trying to reach (applicant name). I’m calling regarding the application for assistance you submitted to FEMA.</a:t>
          </a:r>
        </a:p>
        <a:p>
          <a:r>
            <a:rPr lang="en-US" sz="1100"/>
            <a:t> </a:t>
          </a:r>
        </a:p>
        <a:p>
          <a:r>
            <a:rPr lang="en-US" sz="1100"/>
            <a:t>Due to the current conditions surrounding COVID-19 and to ensure public safety, we will need to perform your assessment by phone, and we will be discussing disaster caused damages to your dwelling, personal property, and other needs. </a:t>
          </a:r>
        </a:p>
        <a:p>
          <a:r>
            <a:rPr lang="en-US" sz="1100"/>
            <a:t> </a:t>
          </a:r>
        </a:p>
        <a:p>
          <a:r>
            <a:rPr lang="en-US" sz="1100"/>
            <a:t>This interview may take 15 to 30 minutes to complete.  Do you have time for this call now?</a:t>
          </a:r>
        </a:p>
        <a:p>
          <a:r>
            <a:rPr lang="en-US" sz="1100"/>
            <a:t>(If not, provide the applicant with your contact number and acceptable times to reach you in the next 7 days).  </a:t>
          </a:r>
        </a:p>
        <a:p>
          <a:r>
            <a:rPr lang="en-US" sz="1100"/>
            <a:t> </a:t>
          </a:r>
        </a:p>
        <a:p>
          <a:r>
            <a:rPr lang="en-US" sz="1100"/>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effectLst/>
          </a:endParaRPr>
        </a:p>
        <a:p>
          <a:endParaRPr lang="en-US" sz="1100"/>
        </a:p>
        <a:p>
          <a:r>
            <a:rPr lang="en-US" sz="1100"/>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t> </a:t>
          </a:r>
        </a:p>
        <a:p>
          <a:r>
            <a:rPr lang="en-US" sz="1100"/>
            <a:t>Before I continue, I must tell you this call may be monitored and recorded for quality assurance purposes. The information I collect may be shared with Federal, State and Local service providers to help find additional assistance for your household’s disaster recovery needs.  </a:t>
          </a:r>
        </a:p>
        <a:p>
          <a:endParaRPr lang="en-US" sz="1100"/>
        </a:p>
        <a:p>
          <a:r>
            <a:rPr lang="en-US" sz="1100"/>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p>
        <a:p>
          <a:r>
            <a:rPr lang="en-US" sz="1100"/>
            <a:t>(Applicants who do not understand or answer no, return the inspection as Withdrawn)</a:t>
          </a:r>
        </a:p>
        <a:p>
          <a:r>
            <a:rPr lang="en-US" sz="1100"/>
            <a:t>Once verified, proceed to the Questions Tab</a:t>
          </a:r>
        </a:p>
        <a:p>
          <a:r>
            <a:rPr lang="en-US" sz="1100"/>
            <a:t> </a:t>
          </a:r>
        </a:p>
        <a:p>
          <a:r>
            <a:rPr lang="en-US" sz="1100"/>
            <a:t>***********************************************************************</a:t>
          </a:r>
        </a:p>
        <a:p>
          <a:r>
            <a:rPr lang="en-US" sz="1100"/>
            <a:t>Use the following statement for applicants who do not answer calls, or for use when texting an interview appointment: </a:t>
          </a:r>
        </a:p>
        <a:p>
          <a:endParaRPr lang="en-US" sz="1100"/>
        </a:p>
        <a:p>
          <a:r>
            <a:rPr lang="en-US" sz="1100"/>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xdr:row>
      <xdr:rowOff>114299</xdr:rowOff>
    </xdr:from>
    <xdr:to>
      <xdr:col>14</xdr:col>
      <xdr:colOff>28575</xdr:colOff>
      <xdr:row>91</xdr:row>
      <xdr:rowOff>66675</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657225" y="352424"/>
          <a:ext cx="7905750" cy="2138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Verdana" panose="020B0604030504040204" pitchFamily="34" charset="0"/>
              <a:ea typeface="Verdana" panose="020B0604030504040204" pitchFamily="34" charset="0"/>
              <a:cs typeface="Times New Roman" panose="02020603050405020304" pitchFamily="18" charset="0"/>
            </a:rPr>
            <a:t>Procedure and ACE Functionality </a:t>
          </a:r>
          <a:r>
            <a:rPr lang="en-US" sz="1100" u="sng">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(updated 4.8.2020)</a:t>
          </a:r>
          <a:r>
            <a:rPr lang="en-US" sz="1100" u="sng">
              <a:effectLst/>
              <a:latin typeface="Verdana" panose="020B0604030504040204" pitchFamily="34" charset="0"/>
              <a:ea typeface="Verdana" panose="020B0604030504040204" pitchFamily="34" charset="0"/>
              <a:cs typeface="Times New Roman" panose="02020603050405020304" pitchFamily="18" charset="0"/>
            </a:rPr>
            <a:t>: </a:t>
          </a: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Check the comments section before contacting the applicant.  If FEMA has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confirmed the home is destroyed you will see a comment “GIS_DEST”.  To be absolutely sure, verify with </a:t>
          </a:r>
          <a:r>
            <a:rPr lang="en-US" sz="1100">
              <a:effectLst/>
              <a:latin typeface="Verdana" panose="020B0604030504040204" pitchFamily="34" charset="0"/>
              <a:ea typeface="Verdana" panose="020B0604030504040204" pitchFamily="34" charset="0"/>
              <a:cs typeface="Times New Roman" panose="02020603050405020304" pitchFamily="18" charset="0"/>
            </a:rPr>
            <a:t>the applicant that their home was destroyed.  If so, proceed with the inspection as normal for addressing personal property.  This is the </a:t>
          </a:r>
          <a:r>
            <a:rPr lang="en-US" sz="1100" u="sng">
              <a:effectLst/>
              <a:latin typeface="Verdana" panose="020B0604030504040204" pitchFamily="34" charset="0"/>
              <a:ea typeface="Verdana" panose="020B0604030504040204" pitchFamily="34" charset="0"/>
              <a:cs typeface="Times New Roman" panose="02020603050405020304" pitchFamily="18" charset="0"/>
            </a:rPr>
            <a:t>only</a:t>
          </a:r>
          <a:r>
            <a:rPr lang="en-US" sz="1100">
              <a:effectLst/>
              <a:latin typeface="Verdana" panose="020B0604030504040204" pitchFamily="34" charset="0"/>
              <a:ea typeface="Verdana" panose="020B0604030504040204" pitchFamily="34" charset="0"/>
              <a:cs typeface="Times New Roman" panose="02020603050405020304" pitchFamily="18" charset="0"/>
            </a:rPr>
            <a:t> situation where you will use one of the destroyed line items for an owner (residence rebuild, travel trailer replace, or mobile home replace) or select “Destroyed” for a renter in the Habitability Compromised screen.</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Conduct the remote inspection with the Registrant, Co-Registrant, or authorized third party.</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Do not request or accept to receive any electronic documents, photos, or videos from the applicant.</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Select No for Photo ID Viewed.</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Occupancy/Primary Residence verification and Home Ownership verification – If there is no red hazard triangle, address as normal with merchant’s statement for occupancy and official’s record for ownership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and the comment that the verification was provided by FEMA.  If there is a red hazard triangle</a:t>
          </a: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 and the applicant is a renter, attempt</a:t>
          </a:r>
          <a:r>
            <a:rPr lang="en-US" sz="1100" baseline="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 a contact to the landlord providing their name and contact number when confirmed. No other verifications of occupancy and or ownership is required. Select the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Not Verified </a:t>
          </a: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option with the following comment</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Add a comment when Occupancy/Primary Residence or Ownership are not verified.</a:t>
          </a:r>
        </a:p>
        <a:p>
          <a:pPr marL="1257300" marR="0" lvl="2" indent="-342900">
            <a:spcBef>
              <a:spcPts val="0"/>
            </a:spcBef>
            <a:spcAft>
              <a:spcPts val="0"/>
            </a:spcAft>
            <a:buFont typeface="Wingdings" panose="05000000000000000000" pitchFamily="2"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Comment: “Offsite Assessment”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Intent to occupy: Do not attempt to prove intent to occupy.  Record occupancy as “Not Verified” and comment about the impending relocation.</a:t>
          </a:r>
        </a:p>
        <a:p>
          <a:pPr marL="1257300" marR="0" lvl="2" indent="-342900">
            <a:spcBef>
              <a:spcPts val="0"/>
            </a:spcBef>
            <a:spcAft>
              <a:spcPts val="0"/>
            </a:spcAft>
            <a:buFont typeface="Wingdings" panose="05000000000000000000" pitchFamily="2"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Comment: “Offsite Assessment - Intent to occupy”</a:t>
          </a:r>
        </a:p>
        <a:p>
          <a:pPr marL="0" marR="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Homeless:  Change the applicant to a renter.  The Habitability Compromised selection will be No, and limited personal property will be recorded.</a:t>
          </a:r>
          <a:b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b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Do not record miscellaneous </a:t>
          </a:r>
          <a:r>
            <a:rPr lang="en-US" sz="1100">
              <a:effectLst/>
              <a:latin typeface="Verdana" panose="020B0604030504040204" pitchFamily="34" charset="0"/>
              <a:ea typeface="Verdana" panose="020B0604030504040204" pitchFamily="34" charset="0"/>
              <a:cs typeface="Times New Roman" panose="02020603050405020304" pitchFamily="18" charset="0"/>
            </a:rPr>
            <a:t>items purchased or rented in response to the disaster.  If they say they purchased an item, advise them to call the FEMA helpline for more information and keep their receipt as they will need to submit it in the future.</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a:t>
          </a:r>
        </a:p>
        <a:p>
          <a:pPr marL="22860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spcBef>
              <a:spcPts val="0"/>
            </a:spcBef>
            <a:spcAft>
              <a:spcPts val="0"/>
            </a:spcAft>
            <a:buFont typeface="Symbol" panose="05050102010706020507" pitchFamily="18" charset="2"/>
            <a:buChar char=""/>
          </a:pP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Use 100 for the size of the home.</a:t>
          </a:r>
          <a:b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b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Non-traditional housing:  Select “Other” for residence type and a descriptive comment.  For example: “Offsite Assessment – Tent on bare earth”</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Habitability will be based on the home’s condition immediately following the event for Owners; and at the time of the phone interview for Renters.</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Record Real Property line items for owners in the exterior room.</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Habitability Special Conditions:</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Forced Relocation:  Verify with the landlord that the applicant was forced to relocate due to the disaster.  The habitability determination will be “Yes”.  If the LL is evicting the applicant to occupy the home, add the landlord’s name and phone number in a comment.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a:t>
          </a:r>
        </a:p>
        <a:p>
          <a:pPr marL="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habitability compromised as Yes if you have determined that the real property damage is:</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Forced to relocate / tagged</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Owners - any of the LEVEL line items, any of the service calls, or any of the destroyed line items.</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Renters – Major, Moderate, or Destroyed</a:t>
          </a: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800100" marR="0" lvl="0"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Record owner/renter destroyed only when the GIS_DEST comment is present.  Add a comment when FEMA confirms the residence is destroyed: “Offsite Assessment = FEMA confirmed GIS Destroyed”</a:t>
          </a:r>
        </a:p>
        <a:p>
          <a:pPr marL="45720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If HRR= No:  Add a comment describing the situation.  For example:</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Offsite Assessment – App Reported No Damage</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Offsite Assessment – Personal Property Items</a:t>
          </a:r>
        </a:p>
        <a:p>
          <a:pPr marL="45720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current location based on the applicant’s statement as normal.</a:t>
          </a:r>
        </a:p>
        <a:p>
          <a:pPr marL="0" marR="0" lvl="0" indent="0">
            <a:spcBef>
              <a:spcPts val="0"/>
            </a:spcBef>
            <a:spcAft>
              <a:spcPts val="0"/>
            </a:spcAft>
            <a:buFontTx/>
            <a:buNone/>
          </a:pP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Comment Field: </a:t>
          </a:r>
        </a:p>
        <a:p>
          <a:pPr marL="800100" marR="0" lvl="1"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 every remote </a:t>
          </a:r>
          <a:r>
            <a:rPr lang="en-US" sz="1100">
              <a:effectLst/>
              <a:latin typeface="Verdana" panose="020B0604030504040204" pitchFamily="34" charset="0"/>
              <a:ea typeface="Verdana" panose="020B0604030504040204" pitchFamily="34" charset="0"/>
              <a:cs typeface="Times New Roman" panose="02020603050405020304" pitchFamily="18" charset="0"/>
            </a:rPr>
            <a:t>inspection use the Disaster Specific Condition, X440, and comment “OFFSITE ASSESSMENT COMPLETED”</a:t>
          </a:r>
        </a:p>
        <a:p>
          <a:pPr marL="800100" marR="0" lvl="1" indent="-342900">
            <a:spcBef>
              <a:spcPts val="0"/>
            </a:spcBef>
            <a:spcAft>
              <a:spcPts val="0"/>
            </a:spcAft>
            <a:buFont typeface="Symbol" panose="05050102010706020507" pitchFamily="18" charset="2"/>
            <a:buChar char=""/>
          </a:pPr>
          <a:r>
            <a:rPr lang="en-US" sz="1100">
              <a:solidFill>
                <a:srgbClr val="FF0000"/>
              </a:solidFill>
              <a:latin typeface="Verdana" panose="020B0604030504040204" pitchFamily="34" charset="0"/>
              <a:ea typeface="Verdana" panose="020B0604030504040204" pitchFamily="34" charset="0"/>
            </a:rPr>
            <a:t>If the applicant is unable/unwilling to provide responses to questions that are critical to completion of the inspection, the inspector will specifically note in comments.</a:t>
          </a:r>
        </a:p>
        <a:p>
          <a:pPr marL="800100" marR="0" lvl="1" indent="-342900">
            <a:spcBef>
              <a:spcPts val="0"/>
            </a:spcBef>
            <a:spcAft>
              <a:spcPts val="0"/>
            </a:spcAft>
            <a:buFont typeface="Symbol" panose="05050102010706020507" pitchFamily="18" charset="2"/>
            <a:buChar char=""/>
          </a:pPr>
          <a:endParaRPr lang="en-US" sz="1100">
            <a:latin typeface="Verdana" panose="020B0604030504040204" pitchFamily="34" charset="0"/>
            <a:ea typeface="Verdana" panose="020B0604030504040204" pitchFamily="34" charset="0"/>
          </a:endParaRPr>
        </a:p>
        <a:p>
          <a:pPr marL="342900" marR="0" lvl="0" indent="-342900">
            <a:spcBef>
              <a:spcPts val="0"/>
            </a:spcBef>
            <a:spcAft>
              <a:spcPts val="0"/>
            </a:spcAft>
            <a:buFont typeface="Symbol" panose="05050102010706020507" pitchFamily="18" charset="2"/>
            <a:buChar char=""/>
          </a:pPr>
          <a:r>
            <a:rPr lang="en-US" sz="1100" u="sng">
              <a:solidFill>
                <a:srgbClr val="FF0000"/>
              </a:solidFill>
              <a:latin typeface="Verdana" panose="020B0604030504040204" pitchFamily="34" charset="0"/>
              <a:ea typeface="Verdana" panose="020B0604030504040204" pitchFamily="34" charset="0"/>
            </a:rPr>
            <a:t>American Sign Language</a:t>
          </a:r>
          <a:r>
            <a:rPr lang="en-US" sz="1100" u="sng" baseline="0">
              <a:solidFill>
                <a:srgbClr val="FF0000"/>
              </a:solidFill>
              <a:latin typeface="Verdana" panose="020B0604030504040204" pitchFamily="34" charset="0"/>
              <a:ea typeface="Verdana" panose="020B0604030504040204" pitchFamily="34" charset="0"/>
            </a:rPr>
            <a:t> Interpreter Services: </a:t>
          </a:r>
          <a:r>
            <a:rPr lang="en-US" sz="1100" baseline="0">
              <a:solidFill>
                <a:srgbClr val="FF0000"/>
              </a:solidFill>
              <a:latin typeface="Verdana" panose="020B0604030504040204" pitchFamily="34" charset="0"/>
              <a:ea typeface="Verdana" panose="020B0604030504040204" pitchFamily="34"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342900" marR="0" lvl="0" indent="-342900">
            <a:spcBef>
              <a:spcPts val="0"/>
            </a:spcBef>
            <a:spcAft>
              <a:spcPts val="0"/>
            </a:spcAft>
            <a:buFont typeface="Symbol" panose="05050102010706020507" pitchFamily="18" charset="2"/>
            <a:buChar char=""/>
          </a:pPr>
          <a:endParaRPr lang="en-US" sz="1100" baseline="0">
            <a:solidFill>
              <a:srgbClr val="FF0000"/>
            </a:solidFill>
            <a:latin typeface="Verdana" panose="020B0604030504040204" pitchFamily="34" charset="0"/>
            <a:ea typeface="Verdana" panose="020B0604030504040204" pitchFamily="34" charset="0"/>
          </a:endParaRPr>
        </a:p>
        <a:p>
          <a:pPr marL="800100" marR="0" lvl="1" indent="-342900">
            <a:spcBef>
              <a:spcPts val="0"/>
            </a:spcBef>
            <a:spcAft>
              <a:spcPts val="0"/>
            </a:spcAft>
            <a:buFont typeface="Symbol" panose="05050102010706020507" pitchFamily="18" charset="2"/>
            <a:buChar char=""/>
          </a:pPr>
          <a:r>
            <a:rPr lang="en-US" sz="1100" baseline="0">
              <a:solidFill>
                <a:srgbClr val="FF0000"/>
              </a:solidFill>
              <a:latin typeface="Verdana" panose="020B0604030504040204" pitchFamily="34" charset="0"/>
              <a:ea typeface="Verdana" panose="020B0604030504040204" pitchFamily="34" charset="0"/>
            </a:rPr>
            <a:t>The following steps will be utilized by FEMA to communicate the interview with the applicant through VRS once obtaining the inspection: </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obtains number for VRS equipment from the person who picked up</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then calls the FRS @ 877-709-5801</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provides VRS phone number for the FRS rep to call &amp; connect</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rPr>
            <a:t>Engages in the interaction</a:t>
          </a:r>
        </a:p>
        <a:p>
          <a:pPr marL="1257300" marR="0" lvl="2" indent="-342900">
            <a:lnSpc>
              <a:spcPts val="1400"/>
            </a:lnSpc>
            <a:spcBef>
              <a:spcPts val="0"/>
            </a:spcBef>
            <a:spcAft>
              <a:spcPts val="0"/>
            </a:spcAft>
            <a:buFont typeface="+mj-lt"/>
            <a:buAutoNum type="arabicPeriod"/>
          </a:pPr>
          <a:endParaRPr lang="en-US" sz="1100" baseline="0">
            <a:solidFill>
              <a:srgbClr val="FF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104772</xdr:rowOff>
    </xdr:from>
    <xdr:to>
      <xdr:col>16</xdr:col>
      <xdr:colOff>47625</xdr:colOff>
      <xdr:row>482</xdr:row>
      <xdr:rowOff>152399</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628650" y="295272"/>
          <a:ext cx="9172575" cy="91678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Contract</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Destroyed: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that would be the one exception for us to send back an inspection as destroyed with residence rebuild/TT/MH replace.  Otherwise, the determination of destroyed will not be achievable through the remote inspection interview with the applicant with no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guidance section has been updated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Contractor Questions: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is reflective in teh RP Line Items tab</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a:t>
          </a:r>
          <a:r>
            <a:rPr lang="en-US" sz="1100" i="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Will the following ACE4 validations still pop? Answer: Yes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yes,  what is required of the assessor?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Simply “n/a” will work.</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100" i="1">
              <a:solidFill>
                <a:srgbClr val="1F3763"/>
              </a:solidFill>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6391 Residence Rebuild</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6980 Mobile Home Replace</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6981 Travel Trailer Replace</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5533 Renter Destroyed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HIS plans to do that with the exception of renter destroyed, which we can’t remove due to being hard-coded. </a:t>
          </a:r>
          <a:r>
            <a:rPr lang="en-US" sz="1100" i="1">
              <a:effectLst/>
              <a:latin typeface="Calibri" panose="020F0502020204030204" pitchFamily="34" charset="0"/>
              <a:ea typeface="Calibri" panose="020F0502020204030204" pitchFamily="34" charset="0"/>
              <a:cs typeface="Times New Roman" panose="02020603050405020304" pitchFamily="18" charset="0"/>
            </a:rPr>
            <a:t>This topic is currently being reviewed with the possibility to have the ACE RI comment stamped with a predetermined destroyed condition via GIS import.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 (later text boxed below)?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and with FEMA’s  Program Management Section now having distinct award package line item numbers, a new NEMIS script has been requested alerting both ACE and NEMIS users of any duplication. Note, this script is pending  (remember, only one 9000 service call by COD, plus a companion basement item when necessary).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Contractor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with comment and will need to discuss this one with PMS, occupancy/ownership may no longer be verified as provided by FEMA and may need to be changed to Not Verified.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Further research is necessary to provide an answer.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your addressing</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Viewing Receipts for Eligible Purchases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recording eligible purchases, the inspector will record NO for receipts viewed and FEMA will send the applicant an RFI. Miscellaneous Purchase items will not be recorded. However, if the applicant indicates potentially eligible Miscellaneous Purchase items, direct them to contact FEMA Helpline for further instructions on document submission.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will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guidance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Need to review, assessor should evaluate what damages the applicant is stating to determine the level of damage to record and or if water levels substantiate claims.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interview script.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(see ACE Guidelines)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read the ACE Guidelines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Post Registration Auto-Dialer Request:</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Could a post-registration auto-dialer deliver this information to applicants? It would be ideal if the applicant could be advised of the following two action items if their application is to be issued for an inspection: 1 - The applicant will receive a call from an inspector who will conduct a 20-30 minute phone interview to assess the applicant’s disaster losses and damages, and; 2 - The applicant should be advised to keep the application/registration number handy (readily available) because the inspector will ask for their application/registration number at the beginning the interview.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 none provided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 had a side question for the Limited English Proficiency section, if the applicant doesn’t have a family member available at the time of the call, they will be returning them and reassigning them to another inspector correct? Was just thinking if they have something similar to our Language Line Services in place that could be incorporated or if the process stays the same.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Requiring assessors to make calls, leave some specified number of messages over some time period, etc., are logistical hurdles that that should be avoided, if at all possible.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CARS (automated script)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Re: CARS script?  In relation to inacc/utilities?  I’m hoping HIS/HIS contractors aren’t the ones expected to do calls with CARS.  Getting contract inspectors into CARS will be a heavy lift…and having in-house do CARS and ACE would be annoying.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CARS script for the Remote Assessment process. Assessors will be making cold calls to applicants.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Concept: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Statement: The Award Package Concept was created in the wake of HIM events in 2018 derived from known RP losses across millions of inspections. Unlike the streamline process that proposed a price, then asked HIS to create conditions to match, the Award Package Concept created RP first then price. The Award Package Concept was to be conducted through an onsite assessment, not remotely. Since being tasked to alter the assessment process creating questions using conditions from an onsite evaluation and not to belabor the applicant, Management has accepted this risk where end result is to avoid recording the highest damage level of 5 or recording the dwelling destroyed from a desktop interview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Since there will not be an onsite inspection, applicants claiming additional damage may not receive all they are requesting. The Award Package Concept is an average quantity of RP across several million inspections. Some applicants with larger residences may not get all they need, those with smaller residences will have an excess.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PP Assessment recommendation: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Per the ACE 4 User Guide, personal property will be recorded as it existed immediately following the event. VIS suggests addressing personal property per the Verbal Verifications guidance within the A4UG, with emphasis placed on utilizing the Itemized Furnishings Assessment Tool. Confirmation for verbal personal property damages is typically gathered through viewing real property damages. As visual confirmation will not be available when conducting remote inspections, inspectors will use reasonable judgment and logic to make personal property determinations that correspond with the real property level of damage selected. Low-level real property situations will most typically lead to selections of Not Affected, Repair or Clean or Fix by Pro for appliances/furnishings personal property selections. High-level real property selections will most typically correspond with Repair, Replace or Some Beyond Repair for appliances/furnishings personal property selections.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damages/losses remotely: Record personal property per the ACE User Guide, additional guidance provided, and disaster specific guidance. Do not select “Viewed” for verification. Verbal evidence to support the claim that the disaster caused the loss should correspond with Owner Structural Damage recorded, the Habitability Compromised (Renter) selection or be supported by a comment added by the inspector.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appliances damages/losses remotely: Discuss room by room contents of appliances, including the exterior. Do no select the method of verification “Viewed”. The Damage Level selected for each appliance should correspond with the recorded room Damage Level and be supported by recorded structural damage. Appliances added to the exterior should be supported by a comment describing the circumstance.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furniture damages/losses remotely: Use the individual item selection feature for furnishing damage. Do not select the method of verification “Viewed”. Confirm that the Damage Level for each item in each room corresponds to recorded structural damage or is supported by a comment added by the inspector.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Address eligible purchases made by the applicant per the ACE User Guide, additional guidance provided, and disaster specific guidance. Discuss the entire list of eligible purchases. Do not indicate that a receipt was viewed. Record the verbal details of each receipt in a comment with the item purchased, the date of purchase, and your inspector number.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Assessment Procedural text consideration: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remote inspection involves the normal NEMIS database and business rules.  Inspections are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Edit check / NEMIS validation request: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Situation: Working through the mechanics of the proposed Award Package inspection concept, there will be a need to have an edit check followed by a NEMIS verification alerting/acknowledging duplicative 9000 series RP line items. This request is highlighted to avoid the calamities faced in response to Katrina and the current impediment to no HIS contractor edit checks, it is requested that RTPD be engaged when considering both ACE and NEMIS edit checks to avoid duplicative RP line items under the proposed plan.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Requested ACE and NEMIS Edit check requested April 3, 2020 pending confirmation.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Hold for 7 days per the Contract PWS/PRS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there any new required comments under consideration for this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see ACE Guidance and revised IS Guidelines.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when recording the appropriate HWM and Damage Level.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New Real Property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71 new RP line items required to account for flood, wind and EQ damages. A destroyed dwelling will use the appropriate rebuild line item.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HIS and Policy Clarification: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HIS wants to be able to use some kind of visual validation, however, our assumption going in is that there will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not</a:t>
          </a:r>
          <a:r>
            <a:rPr lang="en-US" sz="1100">
              <a:effectLst/>
              <a:latin typeface="Calibri" panose="020F0502020204030204" pitchFamily="34" charset="0"/>
              <a:ea typeface="Times New Roman" panose="02020603050405020304" pitchFamily="18" charset="0"/>
              <a:cs typeface="Times New Roman" panose="02020603050405020304" pitchFamily="18" charset="0"/>
            </a:rPr>
            <a:t> be an exterior-only component such as an inspector viewing the home from the street, or any type of real-time video such as Face Time or Skype.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Per the discussions, it is also the programs preference to have some sort of visual component, but leadership wants us to have a plan in place in the circumstance that ability is not available.  We are pushing forward with the assumption that assessments will be conducted 100% remotely without visuals.  If a scalable option such as drive-bys and/or telecommunication abilities are feasible, that may be determined at a disaster-specific level.  I’ve even heard that drive-bys might be the “yellow” option for performing assessments, but if the area is considered “too impacted” then we need to be prepared for a situation of “no visual” ability.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FEMA Staff and HIS contractors are developing scripted questions that will guide inspectors to determine a level of damage line item.  The intent is to collaborate with various SMEs to formulate a script or checklist that the remote inspector will use.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Use the damage level descriptions and line item templates already established from HIS’s analysis in 2018 for award packages.  Beyond HIS and the inspection vendors, are there other SMEs you are referring to?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This one line item (such as LEVEL 2 FLOOD) will be entered in ACE.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If there is a way to record a single line item without technical or contract intervention, which will encapsulate the DD Type, Foundation Type, and COD, then associating that single line item to the appropriate line items identified within the spreadsheets, then great.  Otherwise, the inspection guidelines should tell the inspector which line items to record per (DD Type / Foundation Type / COD / Level).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Will the inspector will be allowed to ask clarifying questions and other verbal exchanges with the applicant to clarify any uncertainties.  These exchanges can be free-flow, off of the 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Yes – that is the intent, which is part of the reason why we would prefer not to use CARS.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dimension ref="A1"/>
  <sheetViews>
    <sheetView showGridLines="0" workbookViewId="0"/>
  </sheetViews>
  <sheetFormatPr defaultRowHeight="15" x14ac:dyDescent="0.25"/>
  <sheetData/>
  <sheetProtection algorithmName="SHA-512" hashValue="JEkRQbWrY6YE4T4gLBn98/JUonF79xIdFtRLz8vGeOoMp1kf0TyTFLM/qizYivoEdlN9MZhwRg6f0afvNeKb7g==" saltValue="8vnx+zw3K76NtLfV2e3HZw=="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RowHeight="15" x14ac:dyDescent="0.25"/>
  <cols>
    <col min="1" max="3" width="9.140625" style="1"/>
    <col min="4" max="4" width="36.85546875" style="12" customWidth="1"/>
    <col min="5" max="8" width="11.7109375" style="15" customWidth="1"/>
    <col min="9" max="16384" width="9.140625" style="1"/>
  </cols>
  <sheetData>
    <row r="8" spans="4:8" x14ac:dyDescent="0.25">
      <c r="E8" s="19" t="s">
        <v>81</v>
      </c>
      <c r="F8" s="19" t="s">
        <v>82</v>
      </c>
      <c r="G8" s="19" t="s">
        <v>83</v>
      </c>
      <c r="H8" s="19" t="s">
        <v>84</v>
      </c>
    </row>
    <row r="9" spans="4:8" ht="30" x14ac:dyDescent="0.25">
      <c r="D9" s="24" t="s">
        <v>66</v>
      </c>
      <c r="E9" s="19" t="s">
        <v>30</v>
      </c>
      <c r="F9" s="19" t="s">
        <v>31</v>
      </c>
      <c r="G9" s="19" t="s">
        <v>31</v>
      </c>
      <c r="H9" s="19" t="s">
        <v>30</v>
      </c>
    </row>
    <row r="10" spans="4:8" x14ac:dyDescent="0.25">
      <c r="D10" s="24" t="s">
        <v>67</v>
      </c>
      <c r="E10" s="19" t="s">
        <v>30</v>
      </c>
      <c r="F10" s="19" t="s">
        <v>30</v>
      </c>
      <c r="G10" s="19" t="s">
        <v>30</v>
      </c>
      <c r="H10" s="19" t="s">
        <v>30</v>
      </c>
    </row>
    <row r="11" spans="4:8" x14ac:dyDescent="0.25">
      <c r="D11" s="24" t="s">
        <v>0</v>
      </c>
      <c r="E11" s="19" t="s">
        <v>30</v>
      </c>
      <c r="F11" s="19" t="s">
        <v>30</v>
      </c>
      <c r="G11" s="19" t="s">
        <v>30</v>
      </c>
      <c r="H11" s="19" t="s">
        <v>30</v>
      </c>
    </row>
    <row r="12" spans="4:8" x14ac:dyDescent="0.25">
      <c r="D12" s="24" t="s">
        <v>1</v>
      </c>
      <c r="E12" s="19" t="s">
        <v>30</v>
      </c>
      <c r="F12" s="19" t="s">
        <v>30</v>
      </c>
      <c r="G12" s="19" t="s">
        <v>30</v>
      </c>
      <c r="H12" s="19" t="s">
        <v>30</v>
      </c>
    </row>
    <row r="13" spans="4:8" x14ac:dyDescent="0.25">
      <c r="D13" s="24" t="s">
        <v>2</v>
      </c>
      <c r="E13" s="19" t="s">
        <v>30</v>
      </c>
      <c r="F13" s="19" t="s">
        <v>31</v>
      </c>
      <c r="G13" s="19" t="s">
        <v>30</v>
      </c>
      <c r="H13" s="19" t="s">
        <v>30</v>
      </c>
    </row>
    <row r="14" spans="4:8" ht="60" x14ac:dyDescent="0.25">
      <c r="D14" s="24" t="s">
        <v>86</v>
      </c>
      <c r="E14" s="19" t="s">
        <v>30</v>
      </c>
      <c r="F14" s="19" t="s">
        <v>30</v>
      </c>
      <c r="G14" s="19" t="s">
        <v>31</v>
      </c>
      <c r="H14" s="19" t="s">
        <v>30</v>
      </c>
    </row>
    <row r="15" spans="4:8" x14ac:dyDescent="0.25">
      <c r="D15" s="23"/>
    </row>
    <row r="16" spans="4:8" x14ac:dyDescent="0.25">
      <c r="D16" s="23"/>
    </row>
  </sheetData>
  <conditionalFormatting sqref="E9:H14">
    <cfRule type="containsText" dxfId="128" priority="1" operator="containsText" text="No">
      <formula>NOT(ISERROR(SEARCH("No",E9)))</formula>
    </cfRule>
    <cfRule type="containsText" dxfId="127"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2"/>
  <sheetViews>
    <sheetView tabSelected="1" zoomScaleNormal="100" workbookViewId="0">
      <pane ySplit="15" topLeftCell="A16" activePane="bottomLeft" state="frozen"/>
      <selection pane="bottomLeft" activeCell="G17" sqref="G17"/>
    </sheetView>
  </sheetViews>
  <sheetFormatPr defaultRowHeight="15.75" x14ac:dyDescent="0.25"/>
  <cols>
    <col min="1" max="1" width="2.5703125" style="31" customWidth="1"/>
    <col min="2" max="2" width="9.140625" style="31"/>
    <col min="3" max="3" width="21" style="31" customWidth="1"/>
    <col min="4" max="4" width="11.7109375" style="44" customWidth="1"/>
    <col min="5" max="5" width="11.7109375" style="31" customWidth="1"/>
    <col min="6" max="6" width="38.140625" style="31" customWidth="1"/>
    <col min="7" max="7" width="17.140625" style="32" customWidth="1"/>
    <col min="8" max="8" width="70.5703125" style="31" customWidth="1"/>
    <col min="9" max="9" width="10.5703125" style="31" customWidth="1"/>
    <col min="10" max="10" width="9.42578125" style="31" hidden="1" customWidth="1"/>
    <col min="11" max="11" width="9.140625" style="31" hidden="1" customWidth="1"/>
    <col min="12" max="12" width="8.28515625" style="31" hidden="1" customWidth="1"/>
    <col min="13" max="16384" width="9.140625" style="31"/>
  </cols>
  <sheetData>
    <row r="1" spans="2:9" ht="3.75" customHeight="1" x14ac:dyDescent="0.25"/>
    <row r="2" spans="2:9" hidden="1" x14ac:dyDescent="0.25">
      <c r="C2" s="33" t="s">
        <v>40</v>
      </c>
      <c r="D2" s="31"/>
    </row>
    <row r="3" spans="2:9" hidden="1" x14ac:dyDescent="0.25">
      <c r="C3" s="33" t="s">
        <v>41</v>
      </c>
      <c r="D3" s="31"/>
    </row>
    <row r="4" spans="2:9" x14ac:dyDescent="0.25">
      <c r="C4" s="34" t="s">
        <v>87</v>
      </c>
      <c r="D4" s="89" t="str">
        <f>IF(G29="Basement","",IF(G18="Own",IF(K32=1,"Damage Level 1",IF(K32=2,"Damage Level 2",IF(K32=3,"Damage Level 3",IF(K32=4,"Damage Level 4",IF(K32=5,"Damage Level 5",""))))),IF(G18="Rent",IF(K32=1,"Moderate Damage",IF(K32=2,"Moderate Damage",IF(K32=3,"Moderate Damage",IF(K32=4,"Major Damage",IF(K32=5,"Major Damage",""))))),"")))</f>
        <v/>
      </c>
      <c r="E4" s="89"/>
      <c r="F4" s="89"/>
      <c r="G4" s="31"/>
      <c r="H4" s="87"/>
    </row>
    <row r="5" spans="2:9" x14ac:dyDescent="0.25">
      <c r="C5" s="34" t="s">
        <v>148</v>
      </c>
      <c r="D5" s="89" t="str">
        <f>IF(G21="Yes",IF(G22="Yes",IF(G29="Basement",IF(G18="Own",IF(K32=1,"Finished Damage Level 1",IF(K32=2,"Finished Damage Level 2",IF(K32=3,"Finished Damage Level 3",IF(K32=4,"Finished Damage Level 4",IF(K32=5,"Finished Damage Level 5",""))))),IF(G18="Rent",IF(K32=1,"Moderate Damage",IF(K32=2,"Moderate Damage",IF(K32=3,"Moderate Damage",IF(K32=4,"Major Damage",IF(K32=5,"Major Damage",""))))),"")),IF(K32&lt;&gt;"",IF(G18="Own","Finished Damage Level 5","Major Damage"),"")),IF(G29="Basement",IF(G18="Own",IF(K32=1,"Unfinished Damage Level 1",IF(K32=2,"Unfinished Damage Level 2",IF(K32=3,"Unfinished Damage Level 3",IF(K32=4,"Unfinished Damage Level 4",IF(K32=5,"Unfinished Damage Level 5",""))))),IF(G18="Rent",IF(K32=1,"Moderate Damage",IF(K32=2,"Moderate Damage",IF(K32=3,"Moderate Damage",IF(K32=4,"Major Damage",IF(K32=5,"Major Damage",""))))),"")),IF(K32&lt;&gt;"",IF(G18="Own","Unfinished Damage Level 5","Major Damage"),""))),"")</f>
        <v/>
      </c>
      <c r="E5" s="89"/>
      <c r="F5" s="89"/>
      <c r="G5" s="31"/>
      <c r="H5" s="87"/>
    </row>
    <row r="6" spans="2:9" x14ac:dyDescent="0.25">
      <c r="C6" s="34" t="s">
        <v>88</v>
      </c>
      <c r="D6" s="89" t="str">
        <f>IF(G18="Own",IF(K52=1,"Damage Level 1",IF(K52=2,"Damage Level 2",IF(K52=3,"Damage Level 3",IF(K52=4,"Damage Level 4",IF(K52=5,"Damage Level 5",""))))),IF(G18="Rent",IF(K52=1,"Moderate Damage",IF(K52=2,"Moderate Damage",IF(K52=3,"Moderate Damage",IF(K52=4,"Major Damage",IF(K52=5,"Major Damage",""))))),""))</f>
        <v/>
      </c>
      <c r="E6" s="89"/>
      <c r="F6" s="89"/>
      <c r="H6" s="87"/>
    </row>
    <row r="7" spans="2:9" ht="16.5" thickBot="1" x14ac:dyDescent="0.3">
      <c r="C7" s="34" t="s">
        <v>89</v>
      </c>
      <c r="D7" s="89" t="str">
        <f>IF(G18="Own",IF(K66=1,"Damage Level 1",IF(K66=2,"Damage Level 2",IF(K66=3,"Damage Level 3",IF(K66=4,"Damage Level 4",IF(K66=5,"Damage Level 5",""))))),IF(G18="Rent",IF(K66=1,"Moderate Damage",IF(K66=2,"Moderate Damage",IF(K66=3,"Moderate Damage",IF(K66=4,"Major Damage",IF(K66=5,"Major Damage",""))))),""))</f>
        <v/>
      </c>
      <c r="E7" s="89"/>
      <c r="F7" s="89"/>
    </row>
    <row r="8" spans="2:9" ht="16.5" thickBot="1" x14ac:dyDescent="0.3">
      <c r="C8" s="34" t="s">
        <v>90</v>
      </c>
      <c r="D8" s="90" t="str">
        <f>IF(G18="Own",IF(K70=1,"Damage Level 1",IF(K70=2,"Damage Level 2",IF(K70=3,"Damage Level 3",IF(K70=4,"Damage Level 4",IF(K70=5,"Damage Level 5",""))))),IF(G18="Rent",IF(K70=1,"Moderate Damage",IF(K70=2,"Moderate Damage",IF(K70=3,"Moderate Damage",IF(K70=4,"Major Damage",IF(K70=5,"Major Damage",""))))),""))</f>
        <v/>
      </c>
      <c r="E8" s="90"/>
      <c r="F8" s="91"/>
      <c r="G8" s="35" t="s">
        <v>91</v>
      </c>
      <c r="I8" s="35" t="s">
        <v>93</v>
      </c>
    </row>
    <row r="9" spans="2:9" x14ac:dyDescent="0.25">
      <c r="C9" s="36" t="s">
        <v>68</v>
      </c>
      <c r="D9" s="92" t="str">
        <f>IF(I9="Yes","Enter a Retaining Wall Service Call.","")</f>
        <v/>
      </c>
      <c r="E9" s="93"/>
      <c r="F9" s="93"/>
      <c r="G9" s="53"/>
      <c r="H9" s="37" t="s">
        <v>95</v>
      </c>
      <c r="I9" s="25"/>
    </row>
    <row r="10" spans="2:9" ht="47.25" x14ac:dyDescent="0.25">
      <c r="C10" s="34"/>
      <c r="D10" s="94" t="str">
        <f>IF(I10="Yes","Enter a HVAC Service Call.","")</f>
        <v/>
      </c>
      <c r="E10" s="95"/>
      <c r="F10" s="95"/>
      <c r="G10" s="54"/>
      <c r="H10" s="38" t="s">
        <v>118</v>
      </c>
      <c r="I10" s="26"/>
    </row>
    <row r="11" spans="2:9" x14ac:dyDescent="0.25">
      <c r="C11" s="34"/>
      <c r="D11" s="94" t="str">
        <f>IF(I11="Yes","Enter a Well Service Call.","")</f>
        <v/>
      </c>
      <c r="E11" s="95"/>
      <c r="F11" s="95"/>
      <c r="G11" s="54"/>
      <c r="H11" s="38" t="s">
        <v>96</v>
      </c>
      <c r="I11" s="26"/>
    </row>
    <row r="12" spans="2:9" x14ac:dyDescent="0.25">
      <c r="C12" s="34"/>
      <c r="D12" s="94" t="str">
        <f>IF(I12="Yes","Enter a Septic Service Call.","")</f>
        <v/>
      </c>
      <c r="E12" s="95"/>
      <c r="F12" s="95"/>
      <c r="G12" s="54"/>
      <c r="H12" s="38" t="s">
        <v>97</v>
      </c>
      <c r="I12" s="26"/>
    </row>
    <row r="13" spans="2:9" ht="31.5" x14ac:dyDescent="0.25">
      <c r="C13" s="34"/>
      <c r="D13" s="94" t="str">
        <f>IF(I13="Yes","Enter a SF Service Call.","")</f>
        <v/>
      </c>
      <c r="E13" s="95"/>
      <c r="F13" s="95"/>
      <c r="G13" s="54"/>
      <c r="H13" s="38" t="s">
        <v>94</v>
      </c>
      <c r="I13" s="26"/>
    </row>
    <row r="14" spans="2:9" ht="32.25" thickBot="1" x14ac:dyDescent="0.3">
      <c r="C14" s="34"/>
      <c r="D14" s="96" t="str">
        <f>IF(I14="yes","Enter ADA Ramp Repair","")</f>
        <v/>
      </c>
      <c r="E14" s="97"/>
      <c r="F14" s="97"/>
      <c r="G14" s="55"/>
      <c r="H14" s="39" t="s">
        <v>234</v>
      </c>
      <c r="I14" s="27"/>
    </row>
    <row r="15" spans="2:9" ht="3.75" customHeight="1" x14ac:dyDescent="0.25">
      <c r="C15" s="34"/>
      <c r="D15" s="40"/>
      <c r="E15" s="40"/>
    </row>
    <row r="16" spans="2:9" ht="16.5" thickBot="1" x14ac:dyDescent="0.3">
      <c r="B16" s="88" t="s">
        <v>85</v>
      </c>
      <c r="C16" s="88"/>
      <c r="D16" s="88"/>
      <c r="E16" s="88"/>
      <c r="F16" s="88"/>
    </row>
    <row r="17" spans="2:12" ht="49.5" customHeight="1" x14ac:dyDescent="0.25">
      <c r="C17" s="68"/>
      <c r="D17" s="105" t="s">
        <v>235</v>
      </c>
      <c r="E17" s="106"/>
      <c r="F17" s="107"/>
      <c r="G17" s="28"/>
      <c r="H17" s="41" t="str">
        <f>IF(G17="No","Record the appropriate NPR response. Advise app that assistance only available for primary residence.  End interview.","")</f>
        <v/>
      </c>
    </row>
    <row r="18" spans="2:12" ht="33" customHeight="1" x14ac:dyDescent="0.25">
      <c r="C18" s="34"/>
      <c r="D18" s="101" t="s">
        <v>60</v>
      </c>
      <c r="E18" s="99"/>
      <c r="F18" s="100"/>
      <c r="G18" s="29"/>
      <c r="H18" s="61" t="str">
        <f>IF(G18="Own",IF(G20="Assisted Living Facility","Applicant cannot be an owner for listed reisidence type.",IF(G20="Apartment","Applicant cannot be an owner for listed reisidence type.",IF(G20="Dorm","Applicant cannot be an owner for listed reisidence type.",IF(G20="Correctional Facility","Applicant cannot be an owner for listed reisidence type.",IF(G20="Military Housing","Applicant cannot be an owner for listed reisidence type.",IF(G20="Other","Confirm app is an owner vs retner with listed residence type.","")))))),"")</f>
        <v/>
      </c>
    </row>
    <row r="19" spans="2:12" ht="66.75" customHeight="1" x14ac:dyDescent="0.25">
      <c r="D19" s="101" t="s">
        <v>32</v>
      </c>
      <c r="E19" s="99"/>
      <c r="F19" s="100"/>
      <c r="G19" s="29"/>
      <c r="H19" s="42" t="str">
        <f>IF(G19="No","Confirm the residence type (Question 4) selecting the Not Affected option for Appliances and Furnishings, ask the relocation need only after confirming Utilities to be Out, a FTR situation or Tagged/Immediate threat condition to exist.","")</f>
        <v/>
      </c>
    </row>
    <row r="20" spans="2:12" ht="66" customHeight="1" x14ac:dyDescent="0.25">
      <c r="D20" s="101" t="s">
        <v>231</v>
      </c>
      <c r="E20" s="99"/>
      <c r="F20" s="100"/>
      <c r="G20" s="29"/>
      <c r="H20" s="43" t="str">
        <f>IF(G20="Assisted Living Facility","Follow existing guidance when inspected as a renter, relocation answer will be No with minimal PP loses evaluated.",IF(G20="Dorm","Follow existing guidance when inspected as a renter, relocation answer will be No with minimal PP loses evaluated.",IF(G20="Correctional Facility","Follow existing guidance when inspected as a renter, relocation answer will be No with minimal PP loses evaluated.",IF(G20="Military Housing","Follow existing guidance when inspected as a renter, relocation answer will be No with minimal PP loses evaluated.",IF(G20="Other","When applicant is a non-traditional dweller, inspectors will follow existing guidance recording the force to relocate special condition, ask the relocation question and confirm acceptable PP losses. No further questions below will need to be asked.","")))))</f>
        <v/>
      </c>
    </row>
    <row r="21" spans="2:12" ht="48" customHeight="1" x14ac:dyDescent="0.25">
      <c r="D21" s="101" t="s">
        <v>61</v>
      </c>
      <c r="E21" s="99"/>
      <c r="F21" s="100"/>
      <c r="G21" s="29"/>
      <c r="H21" s="43" t="str">
        <f>IF(G21="Yes","Defined As: An enclosed area of the home where any portion of the exterior wall or concrete floor is below grade. Split-level homes are excluded.","")</f>
        <v/>
      </c>
    </row>
    <row r="22" spans="2:12" ht="31.5" customHeight="1" thickBot="1" x14ac:dyDescent="0.3">
      <c r="D22" s="108" t="str">
        <f>IF(G21="Yes","Do any household members sleep in the basement on a nightly basis?","")</f>
        <v/>
      </c>
      <c r="E22" s="109"/>
      <c r="F22" s="110"/>
      <c r="G22" s="30"/>
      <c r="H22" s="42"/>
    </row>
    <row r="23" spans="2:12" x14ac:dyDescent="0.25">
      <c r="B23" s="104" t="str">
        <f>IF(G18="Own","Instruct app to answer questions based on conditions immediatley following the event.",IF(G18="Rent","Instruct app to answer questions based on conditions at time of interview.",""))</f>
        <v/>
      </c>
      <c r="C23" s="104"/>
      <c r="D23" s="104"/>
      <c r="E23" s="104"/>
      <c r="F23" s="104"/>
      <c r="G23" s="31"/>
      <c r="H23" s="42"/>
    </row>
    <row r="24" spans="2:12" ht="31.5" customHeight="1" x14ac:dyDescent="0.25">
      <c r="D24" s="98" t="str">
        <f>IF(G18="Own","Was your home damaged as result of Flooding?",IF(G18="Rent","Does your home remain damaged as a result of Flooding?",""))</f>
        <v/>
      </c>
      <c r="E24" s="99"/>
      <c r="F24" s="100"/>
      <c r="G24" s="20"/>
      <c r="H24" s="43" t="str">
        <f>IF(G24="Yes","Verify damages occurred within incident period.  If not, change to No.","")</f>
        <v/>
      </c>
    </row>
    <row r="25" spans="2:12" ht="24" customHeight="1" x14ac:dyDescent="0.25">
      <c r="D25" s="62"/>
      <c r="E25" s="62"/>
      <c r="F25" s="63" t="s">
        <v>33</v>
      </c>
      <c r="G25" s="20"/>
    </row>
    <row r="26" spans="2:12" ht="24" customHeight="1" x14ac:dyDescent="0.25">
      <c r="D26" s="62"/>
      <c r="E26" s="62"/>
      <c r="F26" s="64" t="s">
        <v>63</v>
      </c>
      <c r="G26" s="21"/>
    </row>
    <row r="27" spans="2:12" ht="24" customHeight="1" x14ac:dyDescent="0.25">
      <c r="D27" s="62"/>
      <c r="E27" s="62"/>
      <c r="F27" s="64" t="s">
        <v>64</v>
      </c>
      <c r="G27" s="21"/>
    </row>
    <row r="28" spans="2:12" ht="24" customHeight="1" x14ac:dyDescent="0.25">
      <c r="D28" s="62"/>
      <c r="E28" s="62"/>
      <c r="F28" s="65" t="s">
        <v>65</v>
      </c>
      <c r="G28" s="21"/>
    </row>
    <row r="29" spans="2:12" ht="31.5" x14ac:dyDescent="0.25">
      <c r="D29" s="62"/>
      <c r="E29" s="62"/>
      <c r="F29" s="64" t="s">
        <v>3</v>
      </c>
      <c r="G29" s="22"/>
      <c r="H29" s="75" t="str">
        <f>IF(G29="Basement",IF(G20="Mobile Home","Mobile Homes typically do not have a basement. Please review HWM location.",IF(G20="Travel Trailer","Travel Trailers typically do not have a basement. Please review HWM location.","")),"")</f>
        <v/>
      </c>
    </row>
    <row r="30" spans="2:12" ht="49.5" hidden="1" customHeight="1" x14ac:dyDescent="0.25">
      <c r="D30" s="62"/>
      <c r="E30" s="62"/>
      <c r="F30" s="66" t="s">
        <v>62</v>
      </c>
      <c r="G30" s="20"/>
    </row>
    <row r="31" spans="2:12" ht="31.5" hidden="1" x14ac:dyDescent="0.25">
      <c r="D31" s="62"/>
      <c r="E31" s="62"/>
      <c r="F31" s="67" t="s">
        <v>232</v>
      </c>
      <c r="G31" s="21"/>
      <c r="I31" s="46" t="str">
        <f>IF(G31="Crawlspace",1,IF(G31="Basement",2,IF(G31="1st",3,IF(G31="2nd",4,IF(G31="3rd or Higher",5,"")))))</f>
        <v/>
      </c>
      <c r="L31" s="47" t="str">
        <f>IF(I31="","",IF(I31&gt;I29,"Floor must be equal to or lower than location of HWM.",""))</f>
        <v/>
      </c>
    </row>
    <row r="32" spans="2:12" ht="78.75" x14ac:dyDescent="0.25">
      <c r="D32" s="62"/>
      <c r="E32" s="62"/>
      <c r="F32" s="64" t="s">
        <v>4</v>
      </c>
      <c r="G32" s="22"/>
      <c r="H32" s="48" t="s">
        <v>71</v>
      </c>
      <c r="J32" s="46" t="str">
        <f>IF(G29="Over Roof",IF(G32&lt;&gt;"",5,""),IF(G29="Attic",IF(G32&lt;&gt;"",5,""),IF(G29="Crawlspace",0,IF(G21="Yes",IF(I29&gt;2,5,IF(G32="&lt; 3 Inches",1,IF(G32="3 Inches to 2'",2,IF(G32="&gt; 2' to 4' ",3,IF(G32="&gt; 4' to 6'",IF(G30="Yes",5,4),IF(G32="&gt; 6'",IF(G30="Yes",5,4),"")))))),IF(G32="&lt; 3 Inches",1,IF(G32="3 Inches to 2'",2,IF(G32="&gt; 2' to 4' ",3,IF(G32="&gt; 4' to 6'",4,IF(G32="&gt; 6'",5,"")))))))))</f>
        <v/>
      </c>
      <c r="K32" s="49" t="str">
        <f>IF(G29="","",IF(G18="Own",IF(G20&lt;&gt;"Mobile Home",J32,IF(G25="Yes",IF(G29="Crawlspace",IF(G31="Yes",J32,""),J32))),IF(G18="Rent",IF(G20&lt;&gt;"Mobile Home",J32,IF(G25="Yes",IF(G29="Crawlspace",IF(G31="Yes",J32,""),J32))),"")))</f>
        <v/>
      </c>
    </row>
    <row r="33" spans="4:10" x14ac:dyDescent="0.25">
      <c r="D33" s="31"/>
      <c r="E33" s="45"/>
      <c r="F33" s="45"/>
      <c r="G33" s="45"/>
      <c r="H33" s="48"/>
    </row>
    <row r="34" spans="4:10" ht="31.5" customHeight="1" x14ac:dyDescent="0.25">
      <c r="D34" s="98" t="str">
        <f>IF(G18="Own","Was your home damaged as result of Wind / Rain?",IF(G18="Rent","Does your home remain damaged as a result of Wind / Rain?",""))</f>
        <v/>
      </c>
      <c r="E34" s="99"/>
      <c r="F34" s="100"/>
      <c r="G34" s="20"/>
      <c r="H34" s="43" t="str">
        <f>IF(G34="Yes","Verify damages occurred within incident period.  If not, change to No.","")</f>
        <v/>
      </c>
    </row>
    <row r="35" spans="4:10" ht="63" x14ac:dyDescent="0.25">
      <c r="D35" s="62"/>
      <c r="E35" s="62"/>
      <c r="F35" s="64" t="s">
        <v>98</v>
      </c>
      <c r="G35" s="51"/>
      <c r="J35" s="46" t="str">
        <f>IF(G35="Yes",4,"")</f>
        <v/>
      </c>
    </row>
    <row r="36" spans="4:10" ht="24" hidden="1" customHeight="1" x14ac:dyDescent="0.25">
      <c r="D36" s="102" t="s">
        <v>100</v>
      </c>
      <c r="E36" s="103"/>
      <c r="F36" s="64" t="s">
        <v>72</v>
      </c>
      <c r="G36" s="52"/>
      <c r="J36" s="46" t="str">
        <f>IF(G36="Yes",3,"")</f>
        <v/>
      </c>
    </row>
    <row r="37" spans="4:10" ht="63" x14ac:dyDescent="0.25">
      <c r="D37" s="62"/>
      <c r="E37" s="62"/>
      <c r="F37" s="64" t="s">
        <v>99</v>
      </c>
      <c r="G37" s="51"/>
      <c r="J37" s="46" t="str">
        <f>IF(G37="Yes",4,"")</f>
        <v/>
      </c>
    </row>
    <row r="38" spans="4:10" ht="31.5" hidden="1" x14ac:dyDescent="0.25">
      <c r="D38" s="102" t="s">
        <v>100</v>
      </c>
      <c r="E38" s="103"/>
      <c r="F38" s="64" t="s">
        <v>70</v>
      </c>
      <c r="G38" s="52"/>
      <c r="J38" s="46" t="str">
        <f>IF(G38="Yes",3,"")</f>
        <v/>
      </c>
    </row>
    <row r="39" spans="4:10" ht="31.5" x14ac:dyDescent="0.25">
      <c r="D39" s="62"/>
      <c r="E39" s="62"/>
      <c r="F39" s="64" t="s">
        <v>101</v>
      </c>
      <c r="G39" s="51"/>
      <c r="J39" s="46" t="str">
        <f>IF(G39="Yes",3,"")</f>
        <v/>
      </c>
    </row>
    <row r="40" spans="4:10" ht="31.5" x14ac:dyDescent="0.25">
      <c r="D40" s="62"/>
      <c r="E40" s="62"/>
      <c r="F40" s="64" t="s">
        <v>102</v>
      </c>
      <c r="G40" s="52"/>
      <c r="J40" s="46" t="str">
        <f>IF(G40="Yes",3,"")</f>
        <v/>
      </c>
    </row>
    <row r="41" spans="4:10" ht="47.25" x14ac:dyDescent="0.25">
      <c r="D41" s="62"/>
      <c r="E41" s="62"/>
      <c r="F41" s="64" t="s">
        <v>103</v>
      </c>
      <c r="G41" s="51"/>
      <c r="J41" s="46" t="str">
        <f>IF(G41="Yes",3,"")</f>
        <v/>
      </c>
    </row>
    <row r="42" spans="4:10" ht="47.25" x14ac:dyDescent="0.25">
      <c r="D42" s="62"/>
      <c r="E42" s="62"/>
      <c r="F42" s="64" t="s">
        <v>104</v>
      </c>
      <c r="G42" s="51"/>
      <c r="J42" s="46" t="str">
        <f>IF(G42="Yes",2,"")</f>
        <v/>
      </c>
    </row>
    <row r="43" spans="4:10" ht="47.25" x14ac:dyDescent="0.25">
      <c r="D43" s="62"/>
      <c r="E43" s="62"/>
      <c r="F43" s="64" t="s">
        <v>105</v>
      </c>
      <c r="G43" s="51"/>
      <c r="J43" s="46" t="str">
        <f>IF(G43="Yes",2,"")</f>
        <v/>
      </c>
    </row>
    <row r="44" spans="4:10" ht="31.5" x14ac:dyDescent="0.25">
      <c r="D44" s="62"/>
      <c r="E44" s="62"/>
      <c r="F44" s="64" t="s">
        <v>106</v>
      </c>
      <c r="G44" s="51"/>
      <c r="J44" s="46" t="str">
        <f>IF(G44="Yes",2,"")</f>
        <v/>
      </c>
    </row>
    <row r="45" spans="4:10" ht="63" x14ac:dyDescent="0.25">
      <c r="D45" s="62"/>
      <c r="E45" s="62"/>
      <c r="F45" s="64" t="s">
        <v>107</v>
      </c>
      <c r="G45" s="51"/>
      <c r="J45" s="46" t="str">
        <f>IF(G45="Yes",2,"")</f>
        <v/>
      </c>
    </row>
    <row r="46" spans="4:10" ht="31.5" x14ac:dyDescent="0.25">
      <c r="D46" s="62"/>
      <c r="E46" s="62"/>
      <c r="F46" s="64" t="s">
        <v>108</v>
      </c>
      <c r="G46" s="51"/>
      <c r="J46" s="46" t="str">
        <f>IF(G46="Yes",2,"")</f>
        <v/>
      </c>
    </row>
    <row r="47" spans="4:10" ht="31.5" x14ac:dyDescent="0.25">
      <c r="D47" s="62"/>
      <c r="E47" s="62"/>
      <c r="F47" s="64" t="s">
        <v>109</v>
      </c>
      <c r="G47" s="51"/>
      <c r="J47" s="46" t="str">
        <f t="shared" ref="J47:J52" si="0">IF(G47="Yes",1,"")</f>
        <v/>
      </c>
    </row>
    <row r="48" spans="4:10" ht="31.5" x14ac:dyDescent="0.25">
      <c r="D48" s="62"/>
      <c r="E48" s="62"/>
      <c r="F48" s="64" t="s">
        <v>110</v>
      </c>
      <c r="G48" s="51"/>
      <c r="J48" s="46" t="str">
        <f t="shared" si="0"/>
        <v/>
      </c>
    </row>
    <row r="49" spans="4:11" ht="47.25" x14ac:dyDescent="0.25">
      <c r="D49" s="62"/>
      <c r="E49" s="62"/>
      <c r="F49" s="64" t="s">
        <v>111</v>
      </c>
      <c r="G49" s="51"/>
      <c r="J49" s="46" t="str">
        <f t="shared" si="0"/>
        <v/>
      </c>
    </row>
    <row r="50" spans="4:11" ht="31.5" x14ac:dyDescent="0.25">
      <c r="D50" s="62"/>
      <c r="E50" s="62"/>
      <c r="F50" s="64" t="s">
        <v>233</v>
      </c>
      <c r="G50" s="51"/>
      <c r="J50" s="46" t="str">
        <f t="shared" si="0"/>
        <v/>
      </c>
    </row>
    <row r="51" spans="4:11" ht="47.25" customHeight="1" x14ac:dyDescent="0.25">
      <c r="D51" s="62"/>
      <c r="E51" s="62"/>
      <c r="F51" s="64" t="s">
        <v>112</v>
      </c>
      <c r="G51" s="51"/>
      <c r="J51" s="46" t="str">
        <f t="shared" si="0"/>
        <v/>
      </c>
    </row>
    <row r="52" spans="4:11" ht="47.25" x14ac:dyDescent="0.25">
      <c r="D52" s="62"/>
      <c r="E52" s="62"/>
      <c r="F52" s="64" t="s">
        <v>113</v>
      </c>
      <c r="G52" s="51"/>
      <c r="J52" s="46" t="str">
        <f t="shared" si="0"/>
        <v/>
      </c>
      <c r="K52" s="49">
        <f>MAX(J35:J52)</f>
        <v>0</v>
      </c>
    </row>
    <row r="54" spans="4:11" ht="31.5" customHeight="1" x14ac:dyDescent="0.25">
      <c r="D54" s="98" t="str">
        <f>IF(G18="Own","Was your home damaged as result of Earthquake?",IF(G18="Rent","Does your home remain damaged as a result of Earthquake?",""))</f>
        <v/>
      </c>
      <c r="E54" s="99"/>
      <c r="F54" s="100"/>
      <c r="G54" s="20"/>
      <c r="H54" s="43" t="str">
        <f>IF(G54="Yes","Verify damages occurred within incident period.  If not, change to No.","")</f>
        <v/>
      </c>
    </row>
    <row r="55" spans="4:11" ht="31.5" x14ac:dyDescent="0.25">
      <c r="D55" s="62"/>
      <c r="E55" s="62"/>
      <c r="F55" s="64" t="s">
        <v>73</v>
      </c>
      <c r="G55" s="51"/>
      <c r="J55" s="46" t="str">
        <f>IF(G55="Yes",4,"")</f>
        <v/>
      </c>
    </row>
    <row r="56" spans="4:11" ht="63" x14ac:dyDescent="0.25">
      <c r="D56" s="62"/>
      <c r="E56" s="62"/>
      <c r="F56" s="64" t="s">
        <v>114</v>
      </c>
      <c r="G56" s="51"/>
      <c r="J56" s="46" t="str">
        <f>IF(G56="Yes",4,"")</f>
        <v/>
      </c>
    </row>
    <row r="57" spans="4:11" ht="31.5" x14ac:dyDescent="0.25">
      <c r="D57" s="62"/>
      <c r="E57" s="62"/>
      <c r="F57" s="64" t="s">
        <v>74</v>
      </c>
      <c r="G57" s="51"/>
      <c r="J57" s="46" t="str">
        <f>IF(G57="Yes",3,"")</f>
        <v/>
      </c>
    </row>
    <row r="58" spans="4:11" ht="47.25" x14ac:dyDescent="0.25">
      <c r="D58" s="62"/>
      <c r="E58" s="62"/>
      <c r="F58" s="64" t="s">
        <v>119</v>
      </c>
      <c r="G58" s="51"/>
      <c r="J58" s="46" t="str">
        <f>IF(G58="Yes",3,"")</f>
        <v/>
      </c>
    </row>
    <row r="59" spans="4:11" ht="31.5" x14ac:dyDescent="0.25">
      <c r="D59" s="62"/>
      <c r="E59" s="62"/>
      <c r="F59" s="64" t="s">
        <v>115</v>
      </c>
      <c r="G59" s="51"/>
      <c r="J59" s="46" t="str">
        <f>IF(G59="Yes",3,"")</f>
        <v/>
      </c>
    </row>
    <row r="60" spans="4:11" ht="47.25" x14ac:dyDescent="0.25">
      <c r="D60" s="62"/>
      <c r="E60" s="62"/>
      <c r="F60" s="64" t="s">
        <v>120</v>
      </c>
      <c r="G60" s="51"/>
      <c r="J60" s="46" t="str">
        <f>IF(G60="Yes",2,"")</f>
        <v/>
      </c>
    </row>
    <row r="61" spans="4:11" ht="31.5" x14ac:dyDescent="0.25">
      <c r="D61" s="62"/>
      <c r="E61" s="62"/>
      <c r="F61" s="64" t="s">
        <v>75</v>
      </c>
      <c r="G61" s="51"/>
      <c r="J61" s="46" t="str">
        <f>IF(G61="Yes",2,"")</f>
        <v/>
      </c>
    </row>
    <row r="62" spans="4:11" ht="47.25" x14ac:dyDescent="0.25">
      <c r="D62" s="62"/>
      <c r="E62" s="62"/>
      <c r="F62" s="64" t="s">
        <v>76</v>
      </c>
      <c r="G62" s="51"/>
      <c r="J62" s="46" t="str">
        <f>IF(G62="Yes",2,"")</f>
        <v/>
      </c>
    </row>
    <row r="63" spans="4:11" ht="31.5" x14ac:dyDescent="0.25">
      <c r="D63" s="62"/>
      <c r="E63" s="62"/>
      <c r="F63" s="64" t="s">
        <v>116</v>
      </c>
      <c r="G63" s="51"/>
      <c r="J63" s="46" t="str">
        <f>IF(G63="Yes",2,"")</f>
        <v/>
      </c>
    </row>
    <row r="64" spans="4:11" ht="63" x14ac:dyDescent="0.25">
      <c r="D64" s="62"/>
      <c r="E64" s="62"/>
      <c r="F64" s="64" t="s">
        <v>77</v>
      </c>
      <c r="G64" s="51"/>
      <c r="J64" s="46" t="str">
        <f>IF(G64="Yes",2,"")</f>
        <v/>
      </c>
    </row>
    <row r="65" spans="4:12" ht="63" x14ac:dyDescent="0.25">
      <c r="D65" s="62"/>
      <c r="E65" s="62"/>
      <c r="F65" s="64" t="s">
        <v>117</v>
      </c>
      <c r="G65" s="51"/>
      <c r="J65" s="46" t="str">
        <f>IF(G65="Yes",1,"")</f>
        <v/>
      </c>
    </row>
    <row r="66" spans="4:12" x14ac:dyDescent="0.25">
      <c r="D66" s="62"/>
      <c r="E66" s="62"/>
      <c r="F66" s="64" t="s">
        <v>78</v>
      </c>
      <c r="G66" s="51"/>
      <c r="J66" s="46" t="str">
        <f>IF(G66="Yes",1,"")</f>
        <v/>
      </c>
      <c r="K66" s="49">
        <f>MAX(J55:J66)</f>
        <v>0</v>
      </c>
    </row>
    <row r="68" spans="4:12" x14ac:dyDescent="0.25">
      <c r="D68" s="98" t="str">
        <f>IF(G18="Own","Was your home damaged as result of Fire?",IF(G18="Rent","Does your home remain damaged as a result of Fire?",""))</f>
        <v/>
      </c>
      <c r="E68" s="99"/>
      <c r="F68" s="100"/>
      <c r="G68" s="20"/>
    </row>
    <row r="69" spans="4:12" ht="47.25" x14ac:dyDescent="0.25">
      <c r="D69" s="62"/>
      <c r="E69" s="62"/>
      <c r="F69" s="64" t="s">
        <v>79</v>
      </c>
      <c r="G69" s="51"/>
      <c r="J69" s="46" t="str">
        <f>IF(G69="Yes",2,"")</f>
        <v/>
      </c>
    </row>
    <row r="70" spans="4:12" ht="47.25" x14ac:dyDescent="0.25">
      <c r="D70" s="62"/>
      <c r="E70" s="62"/>
      <c r="F70" s="64" t="s">
        <v>80</v>
      </c>
      <c r="G70" s="51"/>
      <c r="J70" s="46" t="str">
        <f>IF(G70="Yes",1,"")</f>
        <v/>
      </c>
      <c r="K70" s="49">
        <f>MAX(J69:J70)</f>
        <v>0</v>
      </c>
    </row>
    <row r="72" spans="4:12" x14ac:dyDescent="0.25">
      <c r="L72" s="50">
        <f>MAX(K32:K70)</f>
        <v>0</v>
      </c>
    </row>
  </sheetData>
  <sheetProtection algorithmName="SHA-512" hashValue="9JkwFfyygyXTLmhx9aZgKpl9wbml/rNMqGV2W0VO3600lOmbb+Fxy3jqO5c4haBBL/t3z0vKxQBn1LI48eS7gQ==" saltValue="efVU1K20DLzeZSn/aZbkMg==" spinCount="100000" sheet="1" selectLockedCells="1"/>
  <mergeCells count="26">
    <mergeCell ref="D17:F17"/>
    <mergeCell ref="D22:F22"/>
    <mergeCell ref="D18:F18"/>
    <mergeCell ref="D21:F21"/>
    <mergeCell ref="D20:F20"/>
    <mergeCell ref="D68:F68"/>
    <mergeCell ref="D54:F54"/>
    <mergeCell ref="D34:F34"/>
    <mergeCell ref="D19:F19"/>
    <mergeCell ref="D24:F24"/>
    <mergeCell ref="D36:E36"/>
    <mergeCell ref="D38:E38"/>
    <mergeCell ref="B23:F23"/>
    <mergeCell ref="H4:H6"/>
    <mergeCell ref="B16:F16"/>
    <mergeCell ref="D4:F4"/>
    <mergeCell ref="D5:F5"/>
    <mergeCell ref="D6:F6"/>
    <mergeCell ref="D7:F7"/>
    <mergeCell ref="D8:F8"/>
    <mergeCell ref="D9:F9"/>
    <mergeCell ref="D10:F10"/>
    <mergeCell ref="D11:F11"/>
    <mergeCell ref="D12:F12"/>
    <mergeCell ref="D13:F13"/>
    <mergeCell ref="D14:F14"/>
  </mergeCells>
  <conditionalFormatting sqref="D2:D3">
    <cfRule type="containsBlanks" dxfId="126" priority="365">
      <formula>LEN(TRIM(D2))=0</formula>
    </cfRule>
  </conditionalFormatting>
  <conditionalFormatting sqref="G29">
    <cfRule type="expression" dxfId="125" priority="274">
      <formula>G17&lt;&gt;"Yes"</formula>
    </cfRule>
  </conditionalFormatting>
  <conditionalFormatting sqref="G31">
    <cfRule type="expression" dxfId="124" priority="355">
      <formula>G20&lt;&gt;"Mobile Home"</formula>
    </cfRule>
    <cfRule type="expression" dxfId="123" priority="358">
      <formula>G20="Mobile Home"</formula>
    </cfRule>
  </conditionalFormatting>
  <conditionalFormatting sqref="G32">
    <cfRule type="expression" dxfId="122" priority="270">
      <formula>G17&lt;&gt;"Yes"</formula>
    </cfRule>
  </conditionalFormatting>
  <conditionalFormatting sqref="G30">
    <cfRule type="expression" dxfId="121" priority="347">
      <formula>G21&lt;&gt;"Yes"</formula>
    </cfRule>
    <cfRule type="expression" dxfId="120" priority="348">
      <formula>G25&lt;&gt;"Yes"</formula>
    </cfRule>
  </conditionalFormatting>
  <conditionalFormatting sqref="G19">
    <cfRule type="expression" dxfId="119" priority="341">
      <formula>G17&lt;&gt;"Yes"</formula>
    </cfRule>
  </conditionalFormatting>
  <conditionalFormatting sqref="G24">
    <cfRule type="expression" dxfId="118" priority="332">
      <formula>G17&lt;&gt;"Yes"</formula>
    </cfRule>
    <cfRule type="expression" dxfId="117" priority="340">
      <formula>G19&lt;&gt;"Yes"</formula>
    </cfRule>
  </conditionalFormatting>
  <conditionalFormatting sqref="G20">
    <cfRule type="expression" dxfId="116" priority="339">
      <formula>G17&lt;&gt;"Yes"</formula>
    </cfRule>
  </conditionalFormatting>
  <conditionalFormatting sqref="G25">
    <cfRule type="expression" dxfId="115" priority="337">
      <formula>G17&lt;&gt;"Yes"</formula>
    </cfRule>
  </conditionalFormatting>
  <conditionalFormatting sqref="G18">
    <cfRule type="expression" dxfId="114" priority="333">
      <formula>G$17&lt;&gt;"Yes"</formula>
    </cfRule>
  </conditionalFormatting>
  <conditionalFormatting sqref="G26">
    <cfRule type="expression" dxfId="113" priority="319">
      <formula>G25&lt;&gt;"No"</formula>
    </cfRule>
    <cfRule type="expression" dxfId="112" priority="320">
      <formula>G25="No"</formula>
    </cfRule>
  </conditionalFormatting>
  <conditionalFormatting sqref="G27">
    <cfRule type="expression" dxfId="111" priority="323">
      <formula>G26&lt;&gt;"Yes"</formula>
    </cfRule>
    <cfRule type="expression" dxfId="110" priority="324">
      <formula>G26="Yes"</formula>
    </cfRule>
  </conditionalFormatting>
  <conditionalFormatting sqref="G28">
    <cfRule type="expression" dxfId="109" priority="317">
      <formula>G26="Yes"</formula>
    </cfRule>
    <cfRule type="expression" dxfId="108" priority="318">
      <formula>G26&lt;&gt;"Yes"</formula>
    </cfRule>
  </conditionalFormatting>
  <conditionalFormatting sqref="G21">
    <cfRule type="expression" dxfId="107" priority="62">
      <formula>G20="Boat"</formula>
    </cfRule>
    <cfRule type="expression" dxfId="106" priority="381">
      <formula>G20="Other"</formula>
    </cfRule>
    <cfRule type="expression" dxfId="105" priority="382">
      <formula>G20="Military Housing"</formula>
    </cfRule>
    <cfRule type="expression" dxfId="104" priority="383">
      <formula>G20="Correctional Facility"</formula>
    </cfRule>
    <cfRule type="expression" dxfId="103" priority="384">
      <formula>G20="Dorm"</formula>
    </cfRule>
    <cfRule type="expression" dxfId="102" priority="385">
      <formula>G20="Assisted Living Facility"</formula>
    </cfRule>
    <cfRule type="expression" dxfId="101" priority="386">
      <formula>G17&lt;&gt;"Yes"</formula>
    </cfRule>
    <cfRule type="expression" dxfId="100" priority="387">
      <formula>G19&lt;&gt;"Yes"</formula>
    </cfRule>
  </conditionalFormatting>
  <conditionalFormatting sqref="G22">
    <cfRule type="expression" dxfId="99" priority="388">
      <formula>G17&lt;&gt;"Yes"</formula>
    </cfRule>
    <cfRule type="expression" dxfId="98" priority="389">
      <formula>G21&lt;&gt;"Yes"</formula>
    </cfRule>
  </conditionalFormatting>
  <conditionalFormatting sqref="G34">
    <cfRule type="expression" dxfId="97" priority="311">
      <formula>G17&lt;&gt;"Yes"</formula>
    </cfRule>
    <cfRule type="expression" dxfId="96" priority="312">
      <formula>G19&lt;&gt;"Yes"</formula>
    </cfRule>
  </conditionalFormatting>
  <conditionalFormatting sqref="F35:G52">
    <cfRule type="expression" dxfId="95" priority="299">
      <formula>$G$34&lt;&gt;"Yes"</formula>
    </cfRule>
  </conditionalFormatting>
  <conditionalFormatting sqref="D18:F18 D22:E22">
    <cfRule type="expression" dxfId="94" priority="297">
      <formula>G17&lt;&gt;"Yes"</formula>
    </cfRule>
  </conditionalFormatting>
  <conditionalFormatting sqref="D19:F19">
    <cfRule type="expression" dxfId="93" priority="296">
      <formula>G17&lt;&gt;"Yes"</formula>
    </cfRule>
  </conditionalFormatting>
  <conditionalFormatting sqref="D20:F20">
    <cfRule type="expression" dxfId="92" priority="295">
      <formula>G17&lt;&gt;"Yes"</formula>
    </cfRule>
  </conditionalFormatting>
  <conditionalFormatting sqref="D21:F21">
    <cfRule type="expression" dxfId="91" priority="56">
      <formula>G20="Other"</formula>
    </cfRule>
    <cfRule type="expression" dxfId="90" priority="57">
      <formula>G20="Military Housing"</formula>
    </cfRule>
    <cfRule type="expression" dxfId="89" priority="58">
      <formula>G20="Correctional Facility"</formula>
    </cfRule>
    <cfRule type="expression" dxfId="88" priority="59">
      <formula>G20="Dorm"</formula>
    </cfRule>
    <cfRule type="expression" dxfId="87" priority="60">
      <formula>G20="Assisted Living Facility"</formula>
    </cfRule>
    <cfRule type="expression" dxfId="86" priority="61">
      <formula>G20="Boat"</formula>
    </cfRule>
    <cfRule type="expression" dxfId="85" priority="285">
      <formula>G17&lt;&gt;"Yes"</formula>
    </cfRule>
    <cfRule type="expression" dxfId="84" priority="294">
      <formula>G19&lt;&gt;"Yes"</formula>
    </cfRule>
  </conditionalFormatting>
  <conditionalFormatting sqref="D24:F24">
    <cfRule type="expression" dxfId="83" priority="284">
      <formula>G17&lt;&gt;"Yes"</formula>
    </cfRule>
    <cfRule type="expression" dxfId="82" priority="293">
      <formula>G19&lt;&gt;"Yes"</formula>
    </cfRule>
  </conditionalFormatting>
  <conditionalFormatting sqref="F26">
    <cfRule type="expression" dxfId="81" priority="290">
      <formula>G25&lt;&gt;"No"</formula>
    </cfRule>
  </conditionalFormatting>
  <conditionalFormatting sqref="F27">
    <cfRule type="expression" dxfId="80" priority="289">
      <formula>G26&lt;&gt;"Yes"</formula>
    </cfRule>
  </conditionalFormatting>
  <conditionalFormatting sqref="F28">
    <cfRule type="expression" dxfId="79" priority="288">
      <formula>G26&lt;&gt;"Yes"</formula>
    </cfRule>
  </conditionalFormatting>
  <conditionalFormatting sqref="F29">
    <cfRule type="expression" dxfId="78" priority="275">
      <formula>G17&lt;&gt;"Yes"</formula>
    </cfRule>
  </conditionalFormatting>
  <conditionalFormatting sqref="F30">
    <cfRule type="expression" dxfId="77" priority="273">
      <formula>G17&lt;&gt;"Yes"</formula>
    </cfRule>
  </conditionalFormatting>
  <conditionalFormatting sqref="F31">
    <cfRule type="expression" dxfId="76" priority="272">
      <formula>G17&lt;&gt;"Yes"</formula>
    </cfRule>
  </conditionalFormatting>
  <conditionalFormatting sqref="F32">
    <cfRule type="expression" dxfId="75" priority="271">
      <formula>G17&lt;&gt;"Yes"</formula>
    </cfRule>
  </conditionalFormatting>
  <conditionalFormatting sqref="F38">
    <cfRule type="expression" dxfId="74" priority="259">
      <formula>G37=""</formula>
    </cfRule>
    <cfRule type="expression" dxfId="73" priority="262">
      <formula>G37="Yes"</formula>
    </cfRule>
  </conditionalFormatting>
  <conditionalFormatting sqref="F50">
    <cfRule type="expression" dxfId="72" priority="202">
      <formula>G34&lt;&gt;"Yes"</formula>
    </cfRule>
  </conditionalFormatting>
  <conditionalFormatting sqref="G50">
    <cfRule type="expression" dxfId="71" priority="201">
      <formula>G34&lt;&gt;"Yes"</formula>
    </cfRule>
  </conditionalFormatting>
  <conditionalFormatting sqref="G54">
    <cfRule type="expression" dxfId="70" priority="195">
      <formula>G17&lt;&gt;"Yes"</formula>
    </cfRule>
    <cfRule type="expression" dxfId="69" priority="196">
      <formula>G19&lt;&gt;"Yes"</formula>
    </cfRule>
  </conditionalFormatting>
  <conditionalFormatting sqref="F55:G66">
    <cfRule type="expression" dxfId="68" priority="183">
      <formula>$G$54&lt;&gt;"Yes"</formula>
    </cfRule>
  </conditionalFormatting>
  <conditionalFormatting sqref="D54:F54">
    <cfRule type="expression" dxfId="67" priority="108">
      <formula>G19&lt;&gt;"Yes"</formula>
    </cfRule>
    <cfRule type="expression" dxfId="66" priority="109">
      <formula>G17&lt;&gt;"Yes"</formula>
    </cfRule>
  </conditionalFormatting>
  <conditionalFormatting sqref="G68">
    <cfRule type="expression" dxfId="65" priority="90">
      <formula>G17&lt;&gt;"Yes"</formula>
    </cfRule>
    <cfRule type="expression" dxfId="64" priority="91">
      <formula>G19&lt;&gt;"Yes"</formula>
    </cfRule>
  </conditionalFormatting>
  <conditionalFormatting sqref="G69:G70">
    <cfRule type="expression" dxfId="63" priority="89">
      <formula>G68&lt;&gt;"yes"</formula>
    </cfRule>
  </conditionalFormatting>
  <conditionalFormatting sqref="F69">
    <cfRule type="expression" dxfId="62" priority="81">
      <formula>G68&lt;&gt;"Yes"</formula>
    </cfRule>
  </conditionalFormatting>
  <conditionalFormatting sqref="G70">
    <cfRule type="expression" dxfId="61" priority="80">
      <formula>G68="Yes"</formula>
    </cfRule>
  </conditionalFormatting>
  <conditionalFormatting sqref="F70">
    <cfRule type="expression" dxfId="60" priority="79">
      <formula>G$68&lt;&gt;"yes"</formula>
    </cfRule>
  </conditionalFormatting>
  <conditionalFormatting sqref="D68:F68">
    <cfRule type="expression" dxfId="59" priority="68">
      <formula>G17&lt;&gt;"Yes"</formula>
    </cfRule>
    <cfRule type="expression" dxfId="58" priority="69">
      <formula>G19&lt;&gt;"Yes"</formula>
    </cfRule>
  </conditionalFormatting>
  <conditionalFormatting sqref="D24:G24 F25:G25">
    <cfRule type="expression" dxfId="57" priority="55">
      <formula>$G$20="Boat"</formula>
    </cfRule>
  </conditionalFormatting>
  <conditionalFormatting sqref="D21:G21">
    <cfRule type="expression" dxfId="56" priority="51">
      <formula>$G$20="Mobile Home"</formula>
    </cfRule>
  </conditionalFormatting>
  <conditionalFormatting sqref="F22">
    <cfRule type="expression" dxfId="55" priority="465">
      <formula>K21&lt;&gt;"Yes"</formula>
    </cfRule>
  </conditionalFormatting>
  <conditionalFormatting sqref="D9:D14">
    <cfRule type="expression" dxfId="54" priority="466">
      <formula>I9="Yes"</formula>
    </cfRule>
  </conditionalFormatting>
  <conditionalFormatting sqref="G9:G14">
    <cfRule type="expression" dxfId="53" priority="467">
      <formula>D9&lt;&gt;""</formula>
    </cfRule>
  </conditionalFormatting>
  <conditionalFormatting sqref="H9:H12">
    <cfRule type="expression" dxfId="52" priority="44">
      <formula>$G$34="Yes"</formula>
    </cfRule>
  </conditionalFormatting>
  <conditionalFormatting sqref="H13:H14">
    <cfRule type="expression" dxfId="51" priority="43">
      <formula>$G$34="Yes"</formula>
    </cfRule>
  </conditionalFormatting>
  <conditionalFormatting sqref="I9:I12">
    <cfRule type="expression" dxfId="50" priority="42">
      <formula>$G$34="Yes"</formula>
    </cfRule>
  </conditionalFormatting>
  <conditionalFormatting sqref="I13:I14">
    <cfRule type="expression" dxfId="49" priority="41">
      <formula>$G$34="Yes"</formula>
    </cfRule>
  </conditionalFormatting>
  <conditionalFormatting sqref="G36">
    <cfRule type="expression" dxfId="48" priority="490">
      <formula>G35=""</formula>
    </cfRule>
    <cfRule type="expression" dxfId="47" priority="491">
      <formula>G35="Yes"</formula>
    </cfRule>
  </conditionalFormatting>
  <conditionalFormatting sqref="F37:G37">
    <cfRule type="expression" dxfId="46" priority="37">
      <formula>$G$35="Yes"</formula>
    </cfRule>
  </conditionalFormatting>
  <conditionalFormatting sqref="F40:G41">
    <cfRule type="expression" dxfId="45" priority="34">
      <formula>$G$39="Yes"</formula>
    </cfRule>
  </conditionalFormatting>
  <conditionalFormatting sqref="F41:G41">
    <cfRule type="expression" dxfId="44" priority="33">
      <formula>$G$40="Yes"</formula>
    </cfRule>
  </conditionalFormatting>
  <conditionalFormatting sqref="F43:G46">
    <cfRule type="expression" dxfId="43" priority="31">
      <formula>$G$42="Yes"</formula>
    </cfRule>
  </conditionalFormatting>
  <conditionalFormatting sqref="F44:G46">
    <cfRule type="expression" dxfId="42" priority="30">
      <formula>$G$43="Yes"</formula>
    </cfRule>
  </conditionalFormatting>
  <conditionalFormatting sqref="F45:G46">
    <cfRule type="expression" dxfId="41" priority="29">
      <formula>$G$44="Yes"</formula>
    </cfRule>
  </conditionalFormatting>
  <conditionalFormatting sqref="F46:G46">
    <cfRule type="expression" dxfId="40" priority="28">
      <formula>$G$45="Yes"</formula>
    </cfRule>
  </conditionalFormatting>
  <conditionalFormatting sqref="F48:G52">
    <cfRule type="expression" dxfId="39" priority="27">
      <formula>$G$47="Yes"</formula>
    </cfRule>
  </conditionalFormatting>
  <conditionalFormatting sqref="F49:G52">
    <cfRule type="expression" dxfId="38" priority="26">
      <formula>$G$48="Yes"</formula>
    </cfRule>
  </conditionalFormatting>
  <conditionalFormatting sqref="F50:G52">
    <cfRule type="expression" dxfId="37" priority="25">
      <formula>$G$49="Yes"</formula>
    </cfRule>
  </conditionalFormatting>
  <conditionalFormatting sqref="F51:G52">
    <cfRule type="expression" dxfId="36" priority="24">
      <formula>$G$50="Yes"</formula>
    </cfRule>
  </conditionalFormatting>
  <conditionalFormatting sqref="F52:G52">
    <cfRule type="expression" dxfId="35" priority="23">
      <formula>$G$51="Yes"</formula>
    </cfRule>
  </conditionalFormatting>
  <conditionalFormatting sqref="G38">
    <cfRule type="expression" dxfId="34" priority="666">
      <formula>G37=""</formula>
    </cfRule>
    <cfRule type="expression" dxfId="33" priority="667">
      <formula>G37="Yes"</formula>
    </cfRule>
    <cfRule type="expression" dxfId="32" priority="668">
      <formula>G34&lt;&gt;"yes"</formula>
    </cfRule>
  </conditionalFormatting>
  <conditionalFormatting sqref="F25">
    <cfRule type="expression" dxfId="31" priority="684">
      <formula>G17&lt;&gt;"Yes"</formula>
    </cfRule>
  </conditionalFormatting>
  <conditionalFormatting sqref="F56:G56">
    <cfRule type="expression" dxfId="30" priority="22">
      <formula>$G$55="Yes"</formula>
    </cfRule>
  </conditionalFormatting>
  <conditionalFormatting sqref="F58:G59">
    <cfRule type="expression" dxfId="29" priority="18">
      <formula>$G$57="Yes"</formula>
    </cfRule>
  </conditionalFormatting>
  <conditionalFormatting sqref="F59:G59">
    <cfRule type="expression" dxfId="28" priority="17">
      <formula>$G$58="Yes"</formula>
    </cfRule>
  </conditionalFormatting>
  <conditionalFormatting sqref="F61:G64">
    <cfRule type="expression" dxfId="27" priority="16">
      <formula>$G$60="Yes"</formula>
    </cfRule>
  </conditionalFormatting>
  <conditionalFormatting sqref="F62:G64">
    <cfRule type="expression" dxfId="26" priority="15">
      <formula>$G$61="Yes"</formula>
    </cfRule>
  </conditionalFormatting>
  <conditionalFormatting sqref="F63:G64">
    <cfRule type="expression" dxfId="25" priority="14">
      <formula>$G$62="Yes"</formula>
    </cfRule>
  </conditionalFormatting>
  <conditionalFormatting sqref="F64:G64">
    <cfRule type="expression" dxfId="24" priority="13">
      <formula>$G$63="Yes"</formula>
    </cfRule>
  </conditionalFormatting>
  <conditionalFormatting sqref="H9:H13">
    <cfRule type="expression" dxfId="23" priority="10">
      <formula>$G$68="Yes"</formula>
    </cfRule>
  </conditionalFormatting>
  <conditionalFormatting sqref="H14">
    <cfRule type="expression" dxfId="22" priority="9">
      <formula>$G$68="Yes"</formula>
    </cfRule>
  </conditionalFormatting>
  <conditionalFormatting sqref="I9:I13">
    <cfRule type="expression" dxfId="21" priority="8">
      <formula>$G$68="Yes"</formula>
    </cfRule>
  </conditionalFormatting>
  <conditionalFormatting sqref="I14">
    <cfRule type="expression" dxfId="20" priority="6">
      <formula>$G$68="Yes"</formula>
    </cfRule>
  </conditionalFormatting>
  <conditionalFormatting sqref="F70:G70">
    <cfRule type="expression" dxfId="19" priority="5">
      <formula>$G$69="Yes"</formula>
    </cfRule>
  </conditionalFormatting>
  <conditionalFormatting sqref="F29:G32">
    <cfRule type="expression" dxfId="18" priority="363">
      <formula>$G$25&lt;&gt;"Yes"</formula>
    </cfRule>
  </conditionalFormatting>
  <conditionalFormatting sqref="G29:G32">
    <cfRule type="expression" dxfId="17" priority="364">
      <formula>$G$25="Yes"</formula>
    </cfRule>
  </conditionalFormatting>
  <conditionalFormatting sqref="F39:G52">
    <cfRule type="expression" dxfId="16" priority="685">
      <formula>$K$52&gt;3</formula>
    </cfRule>
  </conditionalFormatting>
  <conditionalFormatting sqref="F42:G52">
    <cfRule type="expression" dxfId="15" priority="686">
      <formula>$K$52&gt;2</formula>
    </cfRule>
  </conditionalFormatting>
  <conditionalFormatting sqref="F47:G52">
    <cfRule type="expression" dxfId="14" priority="687">
      <formula>$K$52&gt;1</formula>
    </cfRule>
  </conditionalFormatting>
  <conditionalFormatting sqref="F57:G66">
    <cfRule type="expression" dxfId="13" priority="688">
      <formula>$K$66&gt;3</formula>
    </cfRule>
  </conditionalFormatting>
  <conditionalFormatting sqref="F60:G66">
    <cfRule type="expression" dxfId="12" priority="689">
      <formula>$K$66&gt;2</formula>
    </cfRule>
  </conditionalFormatting>
  <conditionalFormatting sqref="F65:G66">
    <cfRule type="expression" dxfId="11" priority="690">
      <formula>$K$66&gt;1</formula>
    </cfRule>
  </conditionalFormatting>
  <conditionalFormatting sqref="I9:I14">
    <cfRule type="expression" dxfId="10" priority="699">
      <formula>$G$54="Yes"</formula>
    </cfRule>
    <cfRule type="expression" dxfId="9" priority="700">
      <formula>$G$25="Yes"</formula>
    </cfRule>
    <cfRule type="expression" dxfId="8" priority="701">
      <formula>$G$24="Yes"</formula>
    </cfRule>
    <cfRule type="expression" dxfId="7" priority="702">
      <formula>$G$26="Yes"</formula>
    </cfRule>
  </conditionalFormatting>
  <conditionalFormatting sqref="H9:H14">
    <cfRule type="expression" dxfId="6" priority="703">
      <formula>$G$54="Yes"</formula>
    </cfRule>
    <cfRule type="expression" dxfId="5" priority="704">
      <formula>$G$26="Yes"</formula>
    </cfRule>
    <cfRule type="expression" dxfId="4" priority="705">
      <formula>$G$25="Yes"</formula>
    </cfRule>
    <cfRule type="expression" dxfId="3" priority="706">
      <formula>$G$24="Yes"</formula>
    </cfRule>
  </conditionalFormatting>
  <conditionalFormatting sqref="D34:F34">
    <cfRule type="expression" dxfId="2" priority="2">
      <formula>$G$19&lt;&gt;"Yes"</formula>
    </cfRule>
    <cfRule type="expression" dxfId="1" priority="3">
      <formula>$G$17&lt;&gt;"Yes"</formula>
    </cfRule>
  </conditionalFormatting>
  <conditionalFormatting sqref="F25:G25">
    <cfRule type="expression" dxfId="0" priority="1">
      <formula>$G$19&lt;&gt;"Yes"</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G31 G26 I9:I14</xm:sqref>
        </x14:dataValidation>
        <x14:dataValidation type="list" allowBlank="1" showInputMessage="1" showErrorMessage="1" xr:uid="{BE5D7839-61E1-4546-8145-ACB6FBC83917}">
          <x14:formula1>
            <xm:f>Data!$C$6:$C$8</xm:f>
          </x14:formula1>
          <xm:sqref>G30 G17 G21:G25 G19 G54:G66 G68:G70 G34:G52</xm:sqref>
        </x14:dataValidation>
        <x14:dataValidation type="list" allowBlank="1" showInputMessage="1" showErrorMessage="1" xr:uid="{552525DE-7CCB-4F80-BCF4-0B638AB94AC6}">
          <x14:formula1>
            <xm:f>Data!$F$5:$F$12</xm:f>
          </x14:formula1>
          <xm:sqref>G29</xm:sqref>
        </x14:dataValidation>
        <x14:dataValidation type="list" allowBlank="1" showInputMessage="1" showErrorMessage="1" xr:uid="{99B350A4-628A-4A15-9FCD-5CD0FA14072C}">
          <x14:formula1>
            <xm:f>Data!$E$16:$E$20</xm:f>
          </x14:formula1>
          <xm:sqref>G22:G24 G34 G54 G68</xm:sqref>
        </x14:dataValidation>
        <x14:dataValidation type="list" allowBlank="1" showInputMessage="1" showErrorMessage="1" xr:uid="{DC99B0F2-870B-4C02-A9BC-42138274852D}">
          <x14:formula1>
            <xm:f>Data!$E$23:$E$25</xm:f>
          </x14:formula1>
          <xm:sqref>G18</xm:sqref>
        </x14:dataValidation>
        <x14:dataValidation type="list" allowBlank="1" showInputMessage="1" showErrorMessage="1" xr:uid="{D393EF22-94A9-489E-A575-CEC8763520C4}">
          <x14:formula1>
            <xm:f>Data!$E$27:$E$29</xm:f>
          </x14:formula1>
          <xm:sqref>G27</xm:sqref>
        </x14:dataValidation>
        <x14:dataValidation type="list" allowBlank="1" showInputMessage="1" showErrorMessage="1" xr:uid="{DA474DB9-54FB-47AD-8B1C-96C4C855F0F3}">
          <x14:formula1>
            <xm:f>Data!$I$15:$I$27</xm:f>
          </x14:formula1>
          <xm:sqref>G20</xm:sqref>
        </x14:dataValidation>
        <x14:dataValidation type="list" allowBlank="1" showInputMessage="1" showErrorMessage="1" xr:uid="{926A1CCD-E721-4AA8-B10C-D3A90D1F095E}">
          <x14:formula1>
            <xm:f>Data!$C$16:$C$20</xm:f>
          </x14:formula1>
          <xm:sqref>G9:G14</xm:sqref>
        </x14:dataValidation>
        <x14:dataValidation type="list" allowBlank="1" showInputMessage="1" showErrorMessage="1" xr:uid="{8DF167A1-8F5F-4364-AAE8-CA1D87027930}">
          <x14:formula1>
            <xm:f>Data!$L$5:$L$10</xm:f>
          </x14:formula1>
          <xm:sqref>G32:G33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dimension ref="A1"/>
  <sheetViews>
    <sheetView showGridLines="0" workbookViewId="0"/>
  </sheetViews>
  <sheetFormatPr defaultRowHeight="15" x14ac:dyDescent="0.25"/>
  <sheetData/>
  <sheetProtection algorithmName="SHA-512" hashValue="/1H6HXo18BKxqViU0RtykcEKynT84UcK8agkBmVeBmJI9TT45VmaWjVjnYj3xdEPSz31MfZIrGWvYf3eZXbaMQ==" saltValue="XbX7nMQihRIu7iLdIH88RA=="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topLeftCell="A58" zoomScale="90" zoomScaleNormal="90" workbookViewId="0"/>
  </sheetViews>
  <sheetFormatPr defaultRowHeight="18.75" x14ac:dyDescent="0.3"/>
  <cols>
    <col min="1" max="16384" width="9.140625" style="59"/>
  </cols>
  <sheetData>
    <row r="4" spans="2:3" x14ac:dyDescent="0.3">
      <c r="B4" s="58"/>
      <c r="C4" s="56"/>
    </row>
    <row r="5" spans="2:3" x14ac:dyDescent="0.3">
      <c r="B5" s="58"/>
      <c r="C5" s="56"/>
    </row>
    <row r="6" spans="2:3" x14ac:dyDescent="0.3">
      <c r="B6" s="58"/>
      <c r="C6" s="56"/>
    </row>
    <row r="7" spans="2:3" x14ac:dyDescent="0.3">
      <c r="B7" s="58"/>
      <c r="C7" s="56"/>
    </row>
    <row r="8" spans="2:3" x14ac:dyDescent="0.3">
      <c r="B8" s="58"/>
      <c r="C8" s="56"/>
    </row>
    <row r="9" spans="2:3" x14ac:dyDescent="0.3">
      <c r="B9" s="58"/>
      <c r="C9" s="56"/>
    </row>
    <row r="10" spans="2:3" x14ac:dyDescent="0.3">
      <c r="B10" s="58"/>
      <c r="C10" s="56"/>
    </row>
    <row r="11" spans="2:3" x14ac:dyDescent="0.3">
      <c r="B11" s="58"/>
      <c r="C11" s="56"/>
    </row>
    <row r="12" spans="2:3" x14ac:dyDescent="0.3">
      <c r="B12" s="58"/>
      <c r="C12" s="56"/>
    </row>
    <row r="13" spans="2:3" x14ac:dyDescent="0.3">
      <c r="B13" s="58"/>
      <c r="C13" s="56"/>
    </row>
    <row r="14" spans="2:3" x14ac:dyDescent="0.3">
      <c r="B14" s="58"/>
      <c r="C14" s="56"/>
    </row>
    <row r="15" spans="2:3" x14ac:dyDescent="0.3">
      <c r="B15" s="58"/>
      <c r="C15" s="56"/>
    </row>
    <row r="16" spans="2:3" x14ac:dyDescent="0.3">
      <c r="B16" s="60"/>
      <c r="C16" s="56"/>
    </row>
    <row r="17" spans="2:3" x14ac:dyDescent="0.3">
      <c r="B17" s="60"/>
      <c r="C17" s="56"/>
    </row>
    <row r="18" spans="2:3" x14ac:dyDescent="0.3">
      <c r="B18" s="60"/>
      <c r="C18" s="56"/>
    </row>
    <row r="19" spans="2:3" x14ac:dyDescent="0.3">
      <c r="B19" s="58"/>
      <c r="C19" s="56"/>
    </row>
    <row r="20" spans="2:3" x14ac:dyDescent="0.3">
      <c r="B20" s="58"/>
      <c r="C20" s="56"/>
    </row>
    <row r="21" spans="2:3" x14ac:dyDescent="0.3">
      <c r="B21" s="58"/>
      <c r="C21" s="57"/>
    </row>
  </sheetData>
  <sheetProtection algorithmName="SHA-512" hashValue="XD9hTlfxI0Z/GobbqWNwpz+DXumfOlBHdl/qK5uTAHn/kzbZWGHDEGBvFgeagNfWFhcNY5jKGN79W/1eyhxU4w==" saltValue="mSCf36PywgGYhARTkZmItw=="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dimension ref="A1"/>
  <sheetViews>
    <sheetView showGridLines="0" topLeftCell="A424" workbookViewId="0"/>
  </sheetViews>
  <sheetFormatPr defaultRowHeight="15" x14ac:dyDescent="0.25"/>
  <sheetData/>
  <sheetProtection algorithmName="SHA-512" hashValue="zw0OeC3CAxq1qoNITIDOrABT5vekIZ8Jg0dfmLLd4wvCpT8DD8suva73+pB/Vjwyxw3snjw5OV/mqHSq+3E7+A==" saltValue="fC2ot8jQ4HJJVmJ1XKZBsw==" spinCount="100000" sheet="1" objects="1" scenarios="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dimension ref="D4:F93"/>
  <sheetViews>
    <sheetView workbookViewId="0"/>
  </sheetViews>
  <sheetFormatPr defaultRowHeight="15" x14ac:dyDescent="0.25"/>
  <cols>
    <col min="1" max="4" width="9.140625" style="1"/>
    <col min="5" max="5" width="34.7109375" style="1" bestFit="1" customWidth="1"/>
    <col min="6" max="16384" width="9.140625" style="1"/>
  </cols>
  <sheetData>
    <row r="4" spans="4:6" x14ac:dyDescent="0.25">
      <c r="D4" s="76" t="s">
        <v>149</v>
      </c>
      <c r="E4"/>
      <c r="F4"/>
    </row>
    <row r="5" spans="4:6" x14ac:dyDescent="0.25">
      <c r="D5" s="77" t="s">
        <v>121</v>
      </c>
      <c r="E5" s="77" t="s">
        <v>150</v>
      </c>
      <c r="F5" s="77" t="s">
        <v>151</v>
      </c>
    </row>
    <row r="6" spans="4:6" x14ac:dyDescent="0.25">
      <c r="D6" s="77">
        <v>9201</v>
      </c>
      <c r="E6" s="77" t="s">
        <v>152</v>
      </c>
      <c r="F6" s="77" t="s">
        <v>126</v>
      </c>
    </row>
    <row r="7" spans="4:6" x14ac:dyDescent="0.25">
      <c r="D7" s="77">
        <v>9202</v>
      </c>
      <c r="E7" s="77" t="s">
        <v>153</v>
      </c>
      <c r="F7" s="77" t="s">
        <v>126</v>
      </c>
    </row>
    <row r="8" spans="4:6" x14ac:dyDescent="0.25">
      <c r="D8" s="77">
        <v>9203</v>
      </c>
      <c r="E8" s="77" t="s">
        <v>154</v>
      </c>
      <c r="F8" s="77" t="s">
        <v>126</v>
      </c>
    </row>
    <row r="9" spans="4:6" x14ac:dyDescent="0.25">
      <c r="D9" s="77">
        <v>9204</v>
      </c>
      <c r="E9" s="77" t="s">
        <v>155</v>
      </c>
      <c r="F9" s="77" t="s">
        <v>126</v>
      </c>
    </row>
    <row r="10" spans="4:6" x14ac:dyDescent="0.25">
      <c r="D10" s="77">
        <v>9205</v>
      </c>
      <c r="E10" s="77" t="s">
        <v>156</v>
      </c>
      <c r="F10" s="77" t="s">
        <v>126</v>
      </c>
    </row>
    <row r="11" spans="4:6" x14ac:dyDescent="0.25">
      <c r="D11" s="77">
        <v>9206</v>
      </c>
      <c r="E11" s="77" t="s">
        <v>157</v>
      </c>
      <c r="F11" s="77" t="s">
        <v>126</v>
      </c>
    </row>
    <row r="12" spans="4:6" x14ac:dyDescent="0.25">
      <c r="D12" s="77">
        <v>9207</v>
      </c>
      <c r="E12" s="77" t="s">
        <v>158</v>
      </c>
      <c r="F12" s="77" t="s">
        <v>126</v>
      </c>
    </row>
    <row r="13" spans="4:6" x14ac:dyDescent="0.25">
      <c r="D13" s="77">
        <v>9208</v>
      </c>
      <c r="E13" s="77" t="s">
        <v>159</v>
      </c>
      <c r="F13" s="77" t="s">
        <v>126</v>
      </c>
    </row>
    <row r="14" spans="4:6" x14ac:dyDescent="0.25">
      <c r="D14" s="77">
        <v>9209</v>
      </c>
      <c r="E14" s="77" t="s">
        <v>160</v>
      </c>
      <c r="F14" s="77" t="s">
        <v>126</v>
      </c>
    </row>
    <row r="15" spans="4:6" x14ac:dyDescent="0.25">
      <c r="D15" s="77">
        <v>9210</v>
      </c>
      <c r="E15" s="77" t="s">
        <v>161</v>
      </c>
      <c r="F15" s="77" t="s">
        <v>126</v>
      </c>
    </row>
    <row r="16" spans="4:6" x14ac:dyDescent="0.25">
      <c r="D16" s="77">
        <v>9211</v>
      </c>
      <c r="E16" s="77" t="s">
        <v>162</v>
      </c>
      <c r="F16" s="77" t="s">
        <v>126</v>
      </c>
    </row>
    <row r="17" spans="4:6" x14ac:dyDescent="0.25">
      <c r="D17" s="77">
        <v>9212</v>
      </c>
      <c r="E17" s="77" t="s">
        <v>163</v>
      </c>
      <c r="F17" s="77" t="s">
        <v>126</v>
      </c>
    </row>
    <row r="18" spans="4:6" x14ac:dyDescent="0.25">
      <c r="D18" s="77">
        <v>9213</v>
      </c>
      <c r="E18" s="77" t="s">
        <v>164</v>
      </c>
      <c r="F18" s="77" t="s">
        <v>126</v>
      </c>
    </row>
    <row r="19" spans="4:6" x14ac:dyDescent="0.25">
      <c r="D19" s="77">
        <v>9214</v>
      </c>
      <c r="E19" s="77" t="s">
        <v>165</v>
      </c>
      <c r="F19" s="77" t="s">
        <v>126</v>
      </c>
    </row>
    <row r="20" spans="4:6" x14ac:dyDescent="0.25">
      <c r="D20" s="77">
        <v>9215</v>
      </c>
      <c r="E20" s="77" t="s">
        <v>166</v>
      </c>
      <c r="F20" s="77" t="s">
        <v>126</v>
      </c>
    </row>
    <row r="21" spans="4:6" x14ac:dyDescent="0.25">
      <c r="D21" s="77">
        <v>9216</v>
      </c>
      <c r="E21" s="77" t="s">
        <v>167</v>
      </c>
      <c r="F21" s="77" t="s">
        <v>126</v>
      </c>
    </row>
    <row r="22" spans="4:6" x14ac:dyDescent="0.25">
      <c r="D22" s="77">
        <v>9217</v>
      </c>
      <c r="E22" s="77" t="s">
        <v>168</v>
      </c>
      <c r="F22" s="77" t="s">
        <v>126</v>
      </c>
    </row>
    <row r="23" spans="4:6" x14ac:dyDescent="0.25">
      <c r="D23" s="77">
        <v>9218</v>
      </c>
      <c r="E23" s="77" t="s">
        <v>169</v>
      </c>
      <c r="F23" s="77" t="s">
        <v>126</v>
      </c>
    </row>
    <row r="24" spans="4:6" x14ac:dyDescent="0.25">
      <c r="D24" s="77">
        <v>9219</v>
      </c>
      <c r="E24" s="77" t="s">
        <v>170</v>
      </c>
      <c r="F24" s="77" t="s">
        <v>126</v>
      </c>
    </row>
    <row r="25" spans="4:6" x14ac:dyDescent="0.25">
      <c r="D25" s="77">
        <v>9220</v>
      </c>
      <c r="E25" s="77" t="s">
        <v>171</v>
      </c>
      <c r="F25" s="77" t="s">
        <v>126</v>
      </c>
    </row>
    <row r="26" spans="4:6" x14ac:dyDescent="0.25">
      <c r="D26" s="77">
        <v>9221</v>
      </c>
      <c r="E26" s="77" t="s">
        <v>172</v>
      </c>
      <c r="F26" s="77" t="s">
        <v>126</v>
      </c>
    </row>
    <row r="27" spans="4:6" x14ac:dyDescent="0.25">
      <c r="D27" s="77">
        <v>9222</v>
      </c>
      <c r="E27" s="77" t="s">
        <v>173</v>
      </c>
      <c r="F27" s="77" t="s">
        <v>126</v>
      </c>
    </row>
    <row r="28" spans="4:6" x14ac:dyDescent="0.25">
      <c r="D28" s="77">
        <v>9223</v>
      </c>
      <c r="E28" s="77" t="s">
        <v>174</v>
      </c>
      <c r="F28" s="77" t="s">
        <v>126</v>
      </c>
    </row>
    <row r="29" spans="4:6" x14ac:dyDescent="0.25">
      <c r="D29" s="77">
        <v>9225</v>
      </c>
      <c r="E29" s="77" t="s">
        <v>125</v>
      </c>
      <c r="F29" s="77" t="s">
        <v>126</v>
      </c>
    </row>
    <row r="30" spans="4:6" x14ac:dyDescent="0.25">
      <c r="D30" s="77">
        <v>9226</v>
      </c>
      <c r="E30" s="77" t="s">
        <v>128</v>
      </c>
      <c r="F30" s="77" t="s">
        <v>126</v>
      </c>
    </row>
    <row r="31" spans="4:6" x14ac:dyDescent="0.25">
      <c r="D31" s="77">
        <v>9227</v>
      </c>
      <c r="E31" s="77" t="s">
        <v>130</v>
      </c>
      <c r="F31" s="77" t="s">
        <v>126</v>
      </c>
    </row>
    <row r="32" spans="4:6" x14ac:dyDescent="0.25">
      <c r="D32" s="77">
        <v>9228</v>
      </c>
      <c r="E32" s="77" t="s">
        <v>132</v>
      </c>
      <c r="F32" s="77" t="s">
        <v>126</v>
      </c>
    </row>
    <row r="33" spans="4:6" x14ac:dyDescent="0.25">
      <c r="D33" s="77">
        <v>9229</v>
      </c>
      <c r="E33" s="77" t="s">
        <v>134</v>
      </c>
      <c r="F33" s="77" t="s">
        <v>126</v>
      </c>
    </row>
    <row r="34" spans="4:6" x14ac:dyDescent="0.25">
      <c r="D34" s="77">
        <v>9230</v>
      </c>
      <c r="E34" s="77" t="s">
        <v>136</v>
      </c>
      <c r="F34" s="77" t="s">
        <v>126</v>
      </c>
    </row>
    <row r="35" spans="4:6" x14ac:dyDescent="0.25">
      <c r="D35" s="77">
        <v>9231</v>
      </c>
      <c r="E35" s="77" t="s">
        <v>138</v>
      </c>
      <c r="F35" s="77" t="s">
        <v>126</v>
      </c>
    </row>
    <row r="36" spans="4:6" x14ac:dyDescent="0.25">
      <c r="D36" s="77">
        <v>9232</v>
      </c>
      <c r="E36" s="77" t="s">
        <v>140</v>
      </c>
      <c r="F36" s="77" t="s">
        <v>126</v>
      </c>
    </row>
    <row r="37" spans="4:6" x14ac:dyDescent="0.25">
      <c r="D37" s="77">
        <v>9233</v>
      </c>
      <c r="E37" s="77" t="s">
        <v>142</v>
      </c>
      <c r="F37" s="77" t="s">
        <v>126</v>
      </c>
    </row>
    <row r="38" spans="4:6" x14ac:dyDescent="0.25">
      <c r="D38" s="77">
        <v>9234</v>
      </c>
      <c r="E38" s="77" t="s">
        <v>144</v>
      </c>
      <c r="F38" s="77" t="s">
        <v>126</v>
      </c>
    </row>
    <row r="39" spans="4:6" x14ac:dyDescent="0.25">
      <c r="D39" s="77">
        <v>9235</v>
      </c>
      <c r="E39" s="77" t="s">
        <v>175</v>
      </c>
      <c r="F39" s="77" t="s">
        <v>126</v>
      </c>
    </row>
    <row r="40" spans="4:6" x14ac:dyDescent="0.25">
      <c r="D40" s="77">
        <v>9236</v>
      </c>
      <c r="E40" s="77" t="s">
        <v>176</v>
      </c>
      <c r="F40" s="77" t="s">
        <v>126</v>
      </c>
    </row>
    <row r="41" spans="4:6" x14ac:dyDescent="0.25">
      <c r="D41" s="77">
        <v>9237</v>
      </c>
      <c r="E41" s="77" t="s">
        <v>177</v>
      </c>
      <c r="F41" s="77" t="s">
        <v>126</v>
      </c>
    </row>
    <row r="42" spans="4:6" x14ac:dyDescent="0.25">
      <c r="D42" s="77">
        <v>9238</v>
      </c>
      <c r="E42" s="77" t="s">
        <v>178</v>
      </c>
      <c r="F42" s="77" t="s">
        <v>126</v>
      </c>
    </row>
    <row r="43" spans="4:6" x14ac:dyDescent="0.25">
      <c r="D43" s="77">
        <v>9239</v>
      </c>
      <c r="E43" s="77" t="s">
        <v>179</v>
      </c>
      <c r="F43" s="77" t="s">
        <v>126</v>
      </c>
    </row>
    <row r="44" spans="4:6" x14ac:dyDescent="0.25">
      <c r="D44" s="77">
        <v>9240</v>
      </c>
      <c r="E44" s="77" t="s">
        <v>180</v>
      </c>
      <c r="F44" s="77" t="s">
        <v>126</v>
      </c>
    </row>
    <row r="45" spans="4:6" x14ac:dyDescent="0.25">
      <c r="D45" s="77">
        <v>9241</v>
      </c>
      <c r="E45" s="77" t="s">
        <v>181</v>
      </c>
      <c r="F45" s="77" t="s">
        <v>126</v>
      </c>
    </row>
    <row r="46" spans="4:6" x14ac:dyDescent="0.25">
      <c r="D46" s="77">
        <v>9242</v>
      </c>
      <c r="E46" s="77" t="s">
        <v>182</v>
      </c>
      <c r="F46" s="77" t="s">
        <v>126</v>
      </c>
    </row>
    <row r="47" spans="4:6" x14ac:dyDescent="0.25">
      <c r="D47" s="77">
        <v>9243</v>
      </c>
      <c r="E47" s="77" t="s">
        <v>183</v>
      </c>
      <c r="F47" s="77" t="s">
        <v>126</v>
      </c>
    </row>
    <row r="48" spans="4:6" x14ac:dyDescent="0.25">
      <c r="D48" s="77">
        <v>9244</v>
      </c>
      <c r="E48" s="77" t="s">
        <v>184</v>
      </c>
      <c r="F48" s="77" t="s">
        <v>126</v>
      </c>
    </row>
    <row r="49" spans="4:6" x14ac:dyDescent="0.25">
      <c r="D49" s="77">
        <v>9245</v>
      </c>
      <c r="E49" s="77" t="s">
        <v>185</v>
      </c>
      <c r="F49" s="77" t="s">
        <v>126</v>
      </c>
    </row>
    <row r="50" spans="4:6" x14ac:dyDescent="0.25">
      <c r="D50" s="77">
        <v>9246</v>
      </c>
      <c r="E50" s="77" t="s">
        <v>186</v>
      </c>
      <c r="F50" s="77" t="s">
        <v>126</v>
      </c>
    </row>
    <row r="51" spans="4:6" x14ac:dyDescent="0.25">
      <c r="D51" s="77">
        <v>9247</v>
      </c>
      <c r="E51" s="77" t="s">
        <v>187</v>
      </c>
      <c r="F51" s="77" t="s">
        <v>126</v>
      </c>
    </row>
    <row r="52" spans="4:6" x14ac:dyDescent="0.25">
      <c r="D52" s="77">
        <v>9248</v>
      </c>
      <c r="E52" s="77" t="s">
        <v>188</v>
      </c>
      <c r="F52" s="77" t="s">
        <v>126</v>
      </c>
    </row>
    <row r="53" spans="4:6" x14ac:dyDescent="0.25">
      <c r="D53" s="77">
        <v>9249</v>
      </c>
      <c r="E53" s="77" t="s">
        <v>189</v>
      </c>
      <c r="F53" s="77" t="s">
        <v>126</v>
      </c>
    </row>
    <row r="54" spans="4:6" x14ac:dyDescent="0.25">
      <c r="D54" s="77">
        <v>9250</v>
      </c>
      <c r="E54" s="77" t="s">
        <v>190</v>
      </c>
      <c r="F54" s="77" t="s">
        <v>126</v>
      </c>
    </row>
    <row r="55" spans="4:6" x14ac:dyDescent="0.25">
      <c r="D55" s="77">
        <v>9251</v>
      </c>
      <c r="E55" s="77" t="s">
        <v>191</v>
      </c>
      <c r="F55" s="77" t="s">
        <v>126</v>
      </c>
    </row>
    <row r="56" spans="4:6" x14ac:dyDescent="0.25">
      <c r="D56" s="77">
        <v>9252</v>
      </c>
      <c r="E56" s="77" t="s">
        <v>192</v>
      </c>
      <c r="F56" s="77" t="s">
        <v>126</v>
      </c>
    </row>
    <row r="57" spans="4:6" x14ac:dyDescent="0.25">
      <c r="D57" s="77">
        <v>9253</v>
      </c>
      <c r="E57" s="77" t="s">
        <v>193</v>
      </c>
      <c r="F57" s="77" t="s">
        <v>126</v>
      </c>
    </row>
    <row r="58" spans="4:6" x14ac:dyDescent="0.25">
      <c r="D58" s="77">
        <v>9254</v>
      </c>
      <c r="E58" s="77" t="s">
        <v>194</v>
      </c>
      <c r="F58" s="77" t="s">
        <v>126</v>
      </c>
    </row>
    <row r="59" spans="4:6" x14ac:dyDescent="0.25">
      <c r="D59" s="78">
        <v>9260</v>
      </c>
      <c r="E59" s="78" t="s">
        <v>195</v>
      </c>
      <c r="F59" s="78" t="s">
        <v>126</v>
      </c>
    </row>
    <row r="60" spans="4:6" x14ac:dyDescent="0.25">
      <c r="D60" s="78">
        <v>9261</v>
      </c>
      <c r="E60" s="78" t="s">
        <v>196</v>
      </c>
      <c r="F60" s="78" t="s">
        <v>126</v>
      </c>
    </row>
    <row r="61" spans="4:6" x14ac:dyDescent="0.25">
      <c r="D61" s="78">
        <v>9262</v>
      </c>
      <c r="E61" s="78" t="s">
        <v>197</v>
      </c>
      <c r="F61" s="78" t="s">
        <v>126</v>
      </c>
    </row>
    <row r="62" spans="4:6" x14ac:dyDescent="0.25">
      <c r="D62" s="78">
        <v>9263</v>
      </c>
      <c r="E62" s="78" t="s">
        <v>198</v>
      </c>
      <c r="F62" s="78" t="s">
        <v>126</v>
      </c>
    </row>
    <row r="63" spans="4:6" x14ac:dyDescent="0.25">
      <c r="D63" s="78">
        <v>9264</v>
      </c>
      <c r="E63" s="78" t="s">
        <v>199</v>
      </c>
      <c r="F63" s="78" t="s">
        <v>126</v>
      </c>
    </row>
    <row r="64" spans="4:6" x14ac:dyDescent="0.25">
      <c r="D64" s="78">
        <v>9265</v>
      </c>
      <c r="E64" s="78" t="s">
        <v>200</v>
      </c>
      <c r="F64" s="78" t="s">
        <v>126</v>
      </c>
    </row>
    <row r="65" spans="4:6" x14ac:dyDescent="0.25">
      <c r="D65" s="78">
        <v>9266</v>
      </c>
      <c r="E65" s="78" t="s">
        <v>201</v>
      </c>
      <c r="F65" s="78" t="s">
        <v>126</v>
      </c>
    </row>
    <row r="66" spans="4:6" x14ac:dyDescent="0.25">
      <c r="D66" s="78">
        <v>9267</v>
      </c>
      <c r="E66" s="78" t="s">
        <v>202</v>
      </c>
      <c r="F66" s="78" t="s">
        <v>126</v>
      </c>
    </row>
    <row r="67" spans="4:6" x14ac:dyDescent="0.25">
      <c r="D67" s="78">
        <v>9268</v>
      </c>
      <c r="E67" s="78" t="s">
        <v>203</v>
      </c>
      <c r="F67" s="78" t="s">
        <v>126</v>
      </c>
    </row>
    <row r="68" spans="4:6" x14ac:dyDescent="0.25">
      <c r="D68" s="78">
        <v>9269</v>
      </c>
      <c r="E68" s="78" t="s">
        <v>204</v>
      </c>
      <c r="F68" s="78" t="s">
        <v>126</v>
      </c>
    </row>
    <row r="69" spans="4:6" x14ac:dyDescent="0.25">
      <c r="D69" s="78">
        <v>9270</v>
      </c>
      <c r="E69" s="78" t="s">
        <v>205</v>
      </c>
      <c r="F69" s="78" t="s">
        <v>126</v>
      </c>
    </row>
    <row r="70" spans="4:6" x14ac:dyDescent="0.25">
      <c r="D70" s="78">
        <v>9271</v>
      </c>
      <c r="E70" s="78" t="s">
        <v>206</v>
      </c>
      <c r="F70" s="78" t="s">
        <v>126</v>
      </c>
    </row>
    <row r="71" spans="4:6" x14ac:dyDescent="0.25">
      <c r="D71" s="78">
        <v>9272</v>
      </c>
      <c r="E71" s="78" t="s">
        <v>207</v>
      </c>
      <c r="F71" s="78" t="s">
        <v>126</v>
      </c>
    </row>
    <row r="72" spans="4:6" x14ac:dyDescent="0.25">
      <c r="D72" s="78">
        <v>9273</v>
      </c>
      <c r="E72" s="78" t="s">
        <v>208</v>
      </c>
      <c r="F72" s="78" t="s">
        <v>126</v>
      </c>
    </row>
    <row r="73" spans="4:6" x14ac:dyDescent="0.25">
      <c r="D73" s="78">
        <v>9274</v>
      </c>
      <c r="E73" s="78" t="s">
        <v>209</v>
      </c>
      <c r="F73" s="78" t="s">
        <v>126</v>
      </c>
    </row>
    <row r="74" spans="4:6" x14ac:dyDescent="0.25">
      <c r="D74" s="78">
        <v>9275</v>
      </c>
      <c r="E74" s="78" t="s">
        <v>210</v>
      </c>
      <c r="F74" s="78" t="s">
        <v>126</v>
      </c>
    </row>
    <row r="75" spans="4:6" x14ac:dyDescent="0.25">
      <c r="D75" s="78">
        <v>9276</v>
      </c>
      <c r="E75" s="78" t="s">
        <v>211</v>
      </c>
      <c r="F75" s="78" t="s">
        <v>126</v>
      </c>
    </row>
    <row r="76" spans="4:6" x14ac:dyDescent="0.25">
      <c r="D76" s="78">
        <v>9277</v>
      </c>
      <c r="E76" s="78" t="s">
        <v>212</v>
      </c>
      <c r="F76" s="78" t="s">
        <v>126</v>
      </c>
    </row>
    <row r="77" spans="4:6" x14ac:dyDescent="0.25">
      <c r="D77" s="78">
        <v>9278</v>
      </c>
      <c r="E77" s="78" t="s">
        <v>213</v>
      </c>
      <c r="F77" s="78" t="s">
        <v>126</v>
      </c>
    </row>
    <row r="78" spans="4:6" x14ac:dyDescent="0.25">
      <c r="D78" s="78">
        <v>9279</v>
      </c>
      <c r="E78" s="78" t="s">
        <v>214</v>
      </c>
      <c r="F78" s="78" t="s">
        <v>126</v>
      </c>
    </row>
    <row r="79" spans="4:6" x14ac:dyDescent="0.25">
      <c r="D79" s="77">
        <v>9290</v>
      </c>
      <c r="E79" s="77" t="s">
        <v>215</v>
      </c>
      <c r="F79" s="77" t="s">
        <v>216</v>
      </c>
    </row>
    <row r="80" spans="4:6" x14ac:dyDescent="0.25">
      <c r="D80" s="77">
        <v>9291</v>
      </c>
      <c r="E80" s="77" t="s">
        <v>217</v>
      </c>
      <c r="F80" s="77" t="s">
        <v>216</v>
      </c>
    </row>
    <row r="81" spans="4:6" x14ac:dyDescent="0.25">
      <c r="D81" s="77">
        <v>9292</v>
      </c>
      <c r="E81" s="77" t="s">
        <v>218</v>
      </c>
      <c r="F81" s="77"/>
    </row>
    <row r="82" spans="4:6" x14ac:dyDescent="0.25">
      <c r="D82" s="77">
        <v>9293</v>
      </c>
      <c r="E82" s="77" t="s">
        <v>219</v>
      </c>
      <c r="F82" s="77" t="s">
        <v>216</v>
      </c>
    </row>
    <row r="83" spans="4:6" ht="15.75" thickBot="1" x14ac:dyDescent="0.3">
      <c r="D83" s="79">
        <v>9294</v>
      </c>
      <c r="E83" s="79" t="s">
        <v>220</v>
      </c>
      <c r="F83" s="79" t="s">
        <v>216</v>
      </c>
    </row>
    <row r="84" spans="4:6" x14ac:dyDescent="0.25">
      <c r="D84" s="80"/>
      <c r="E84" s="81" t="s">
        <v>221</v>
      </c>
      <c r="F84" s="81"/>
    </row>
    <row r="85" spans="4:6" x14ac:dyDescent="0.25">
      <c r="D85" s="82">
        <v>5533</v>
      </c>
      <c r="E85" s="83" t="s">
        <v>222</v>
      </c>
      <c r="F85" s="83" t="s">
        <v>216</v>
      </c>
    </row>
    <row r="86" spans="4:6" x14ac:dyDescent="0.25">
      <c r="D86" s="82">
        <v>5532</v>
      </c>
      <c r="E86" s="83" t="s">
        <v>223</v>
      </c>
      <c r="F86" s="83" t="s">
        <v>216</v>
      </c>
    </row>
    <row r="87" spans="4:6" x14ac:dyDescent="0.25">
      <c r="D87" s="82">
        <v>5530</v>
      </c>
      <c r="E87" s="83" t="s">
        <v>224</v>
      </c>
      <c r="F87" s="83" t="s">
        <v>216</v>
      </c>
    </row>
    <row r="88" spans="4:6" x14ac:dyDescent="0.25">
      <c r="D88" s="82">
        <v>6600</v>
      </c>
      <c r="E88" s="83" t="s">
        <v>225</v>
      </c>
      <c r="F88" s="83" t="s">
        <v>216</v>
      </c>
    </row>
    <row r="89" spans="4:6" x14ac:dyDescent="0.25">
      <c r="D89" s="84">
        <v>6700</v>
      </c>
      <c r="E89" s="77" t="s">
        <v>226</v>
      </c>
      <c r="F89" s="77" t="s">
        <v>216</v>
      </c>
    </row>
    <row r="90" spans="4:6" x14ac:dyDescent="0.25">
      <c r="D90" s="84">
        <v>7100</v>
      </c>
      <c r="E90" s="77" t="s">
        <v>227</v>
      </c>
      <c r="F90" s="77" t="s">
        <v>216</v>
      </c>
    </row>
    <row r="91" spans="4:6" x14ac:dyDescent="0.25">
      <c r="D91" s="84">
        <v>6391</v>
      </c>
      <c r="E91" s="77" t="s">
        <v>228</v>
      </c>
      <c r="F91" s="77" t="s">
        <v>216</v>
      </c>
    </row>
    <row r="92" spans="4:6" x14ac:dyDescent="0.25">
      <c r="D92" s="84">
        <v>6980</v>
      </c>
      <c r="E92" s="77" t="s">
        <v>229</v>
      </c>
      <c r="F92" s="77" t="s">
        <v>216</v>
      </c>
    </row>
    <row r="93" spans="4:6" ht="15.75" thickBot="1" x14ac:dyDescent="0.3">
      <c r="D93" s="85">
        <v>6981</v>
      </c>
      <c r="E93" s="86" t="s">
        <v>230</v>
      </c>
      <c r="F93" s="86" t="s">
        <v>216</v>
      </c>
    </row>
  </sheetData>
  <sheetProtection algorithmName="SHA-512" hashValue="n8kDurR13MKrq1CwQnflpspHWU2tpTGgHXpsGRQlI+icG82yuZeZ5EAvwJZ0RURcPnUtSg5SFa9lauGGS1KziA==" saltValue="npfIK64qjlD9EdVf0i7Jsg==" spinCount="100000"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85546875" bestFit="1" customWidth="1"/>
    <col min="5" max="5" width="36.7109375" style="73" customWidth="1"/>
    <col min="6" max="6" width="9.140625" customWidth="1"/>
    <col min="7" max="7" width="14.28515625" bestFit="1" customWidth="1"/>
  </cols>
  <sheetData>
    <row r="2" spans="4:7" ht="76.5" customHeight="1" x14ac:dyDescent="0.25">
      <c r="D2" s="111" t="s">
        <v>146</v>
      </c>
      <c r="E2" s="111"/>
      <c r="F2" s="111"/>
      <c r="G2" s="111"/>
    </row>
    <row r="3" spans="4:7" ht="74.25" customHeight="1" x14ac:dyDescent="0.25">
      <c r="D3" s="111" t="s">
        <v>147</v>
      </c>
      <c r="E3" s="111"/>
      <c r="F3" s="111"/>
      <c r="G3" s="111"/>
    </row>
    <row r="5" spans="4:7" x14ac:dyDescent="0.25">
      <c r="D5" s="69"/>
    </row>
    <row r="6" spans="4:7" ht="15.75" x14ac:dyDescent="0.25">
      <c r="D6" s="70" t="s">
        <v>121</v>
      </c>
      <c r="E6" s="74" t="s">
        <v>122</v>
      </c>
      <c r="F6" s="70" t="s">
        <v>123</v>
      </c>
      <c r="G6" s="70" t="s">
        <v>124</v>
      </c>
    </row>
    <row r="7" spans="4:7" ht="15.75" x14ac:dyDescent="0.25">
      <c r="D7" s="71">
        <v>9225</v>
      </c>
      <c r="E7" s="74" t="s">
        <v>125</v>
      </c>
      <c r="F7" s="70" t="s">
        <v>126</v>
      </c>
      <c r="G7" s="70" t="s">
        <v>127</v>
      </c>
    </row>
    <row r="8" spans="4:7" ht="15.75" x14ac:dyDescent="0.25">
      <c r="D8" s="71">
        <v>9226</v>
      </c>
      <c r="E8" s="74" t="s">
        <v>128</v>
      </c>
      <c r="F8" s="70" t="s">
        <v>126</v>
      </c>
      <c r="G8" s="70" t="s">
        <v>129</v>
      </c>
    </row>
    <row r="9" spans="4:7" ht="15.75" x14ac:dyDescent="0.25">
      <c r="D9" s="71">
        <v>9227</v>
      </c>
      <c r="E9" s="74" t="s">
        <v>130</v>
      </c>
      <c r="F9" s="70" t="s">
        <v>126</v>
      </c>
      <c r="G9" s="70" t="s">
        <v>131</v>
      </c>
    </row>
    <row r="10" spans="4:7" ht="15.75" x14ac:dyDescent="0.25">
      <c r="D10" s="71">
        <v>9228</v>
      </c>
      <c r="E10" s="74" t="s">
        <v>132</v>
      </c>
      <c r="F10" s="70" t="s">
        <v>126</v>
      </c>
      <c r="G10" s="70" t="s">
        <v>133</v>
      </c>
    </row>
    <row r="11" spans="4:7" ht="15.75" x14ac:dyDescent="0.25">
      <c r="D11" s="71">
        <v>9229</v>
      </c>
      <c r="E11" s="74" t="s">
        <v>134</v>
      </c>
      <c r="F11" s="70" t="s">
        <v>126</v>
      </c>
      <c r="G11" s="70" t="s">
        <v>135</v>
      </c>
    </row>
    <row r="12" spans="4:7" ht="15.75" x14ac:dyDescent="0.25">
      <c r="D12" s="71">
        <v>9230</v>
      </c>
      <c r="E12" s="74" t="s">
        <v>136</v>
      </c>
      <c r="F12" s="70" t="s">
        <v>126</v>
      </c>
      <c r="G12" s="70" t="s">
        <v>137</v>
      </c>
    </row>
    <row r="13" spans="4:7" ht="15.75" x14ac:dyDescent="0.25">
      <c r="D13" s="71">
        <v>9231</v>
      </c>
      <c r="E13" s="74" t="s">
        <v>138</v>
      </c>
      <c r="F13" s="70" t="s">
        <v>126</v>
      </c>
      <c r="G13" s="70" t="s">
        <v>139</v>
      </c>
    </row>
    <row r="14" spans="4:7" ht="15.75" x14ac:dyDescent="0.25">
      <c r="D14" s="71">
        <v>9232</v>
      </c>
      <c r="E14" s="74" t="s">
        <v>140</v>
      </c>
      <c r="F14" s="70" t="s">
        <v>126</v>
      </c>
      <c r="G14" s="70" t="s">
        <v>141</v>
      </c>
    </row>
    <row r="15" spans="4:7" ht="15.75" x14ac:dyDescent="0.25">
      <c r="D15" s="71">
        <v>9233</v>
      </c>
      <c r="E15" s="74" t="s">
        <v>142</v>
      </c>
      <c r="F15" s="70" t="s">
        <v>126</v>
      </c>
      <c r="G15" s="70" t="s">
        <v>143</v>
      </c>
    </row>
    <row r="16" spans="4:7" ht="15.75" x14ac:dyDescent="0.25">
      <c r="D16" s="71">
        <v>9234</v>
      </c>
      <c r="E16" s="74" t="s">
        <v>144</v>
      </c>
      <c r="F16" s="70" t="s">
        <v>126</v>
      </c>
      <c r="G16" s="70" t="s">
        <v>145</v>
      </c>
    </row>
    <row r="17" spans="4:4" customFormat="1" x14ac:dyDescent="0.25">
      <c r="D17" s="72"/>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RowHeight="15" x14ac:dyDescent="0.25"/>
  <cols>
    <col min="1" max="4" width="9.140625" style="1"/>
    <col min="5" max="5" width="22" style="1" customWidth="1"/>
    <col min="6" max="11" width="17.7109375" style="1" customWidth="1"/>
    <col min="12" max="16384" width="9.140625" style="1"/>
  </cols>
  <sheetData>
    <row r="7" spans="4:11" ht="19.5" thickBot="1" x14ac:dyDescent="0.3">
      <c r="E7" s="12"/>
      <c r="F7" s="112" t="s">
        <v>5</v>
      </c>
      <c r="G7" s="112"/>
      <c r="H7" s="112"/>
      <c r="I7" s="112"/>
      <c r="J7" s="112"/>
      <c r="K7" s="112"/>
    </row>
    <row r="8" spans="4:11" ht="30" customHeight="1" thickBot="1" x14ac:dyDescent="0.3">
      <c r="E8" s="12"/>
      <c r="F8" s="113" t="s">
        <v>6</v>
      </c>
      <c r="G8" s="114"/>
      <c r="H8" s="114"/>
      <c r="I8" s="114"/>
      <c r="J8" s="114"/>
      <c r="K8" s="115"/>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16" t="s">
        <v>22</v>
      </c>
    </row>
    <row r="11" spans="4:11" ht="141" thickBot="1" x14ac:dyDescent="0.3">
      <c r="D11" s="6" t="s">
        <v>23</v>
      </c>
      <c r="E11" s="7" t="s">
        <v>16</v>
      </c>
      <c r="F11" s="8" t="s">
        <v>24</v>
      </c>
      <c r="G11" s="8" t="s">
        <v>18</v>
      </c>
      <c r="H11" s="8" t="s">
        <v>19</v>
      </c>
      <c r="I11" s="9" t="s">
        <v>20</v>
      </c>
      <c r="J11" s="10" t="s">
        <v>21</v>
      </c>
      <c r="K11" s="117"/>
    </row>
    <row r="12" spans="4:11" ht="124.5" thickBot="1" x14ac:dyDescent="0.3">
      <c r="D12" s="6" t="s">
        <v>25</v>
      </c>
      <c r="E12" s="7" t="s">
        <v>26</v>
      </c>
      <c r="F12" s="8" t="s">
        <v>17</v>
      </c>
      <c r="G12" s="8" t="s">
        <v>18</v>
      </c>
      <c r="H12" s="8" t="s">
        <v>27</v>
      </c>
      <c r="I12" s="9" t="s">
        <v>28</v>
      </c>
      <c r="J12" s="10" t="s">
        <v>29</v>
      </c>
      <c r="K12" s="118"/>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29"/>
  <sheetViews>
    <sheetView workbookViewId="0">
      <selection activeCell="C16" sqref="C16"/>
    </sheetView>
  </sheetViews>
  <sheetFormatPr defaultRowHeight="15" x14ac:dyDescent="0.25"/>
  <cols>
    <col min="1" max="2" width="9.140625" style="1"/>
    <col min="3" max="3" width="14.85546875" style="1" customWidth="1"/>
    <col min="4" max="4" width="9.140625" style="1"/>
    <col min="5" max="6" width="12.42578125" style="1" bestFit="1" customWidth="1"/>
    <col min="7" max="7" width="10.7109375" style="15" customWidth="1"/>
    <col min="8" max="8" width="9.140625" style="1"/>
    <col min="9" max="9" width="26.7109375" style="1" bestFit="1" customWidth="1"/>
    <col min="10" max="10" width="10.7109375" style="15" customWidth="1"/>
    <col min="11" max="12" width="9.140625" style="1"/>
    <col min="13" max="13" width="9.140625" style="15"/>
    <col min="14" max="16384" width="9.140625" style="1"/>
  </cols>
  <sheetData>
    <row r="5" spans="3:13" x14ac:dyDescent="0.25">
      <c r="C5" s="13" t="s">
        <v>34</v>
      </c>
      <c r="E5" s="14"/>
      <c r="F5" s="14"/>
      <c r="G5" s="17"/>
      <c r="I5" s="14"/>
      <c r="J5" s="17"/>
      <c r="L5" s="14"/>
    </row>
    <row r="6" spans="3:13" ht="31.5" x14ac:dyDescent="0.25">
      <c r="C6" s="13"/>
      <c r="E6" s="14" t="s">
        <v>15</v>
      </c>
      <c r="F6" s="18" t="s">
        <v>23</v>
      </c>
      <c r="G6" s="19">
        <v>1</v>
      </c>
      <c r="I6" s="14" t="s">
        <v>42</v>
      </c>
      <c r="J6" s="17"/>
      <c r="L6" s="16" t="s">
        <v>43</v>
      </c>
      <c r="M6" s="19">
        <v>1</v>
      </c>
    </row>
    <row r="7" spans="3:13" ht="31.5" x14ac:dyDescent="0.25">
      <c r="C7" s="14" t="s">
        <v>30</v>
      </c>
      <c r="E7" s="14" t="s">
        <v>23</v>
      </c>
      <c r="F7" s="18" t="s">
        <v>25</v>
      </c>
      <c r="G7" s="19">
        <v>2</v>
      </c>
      <c r="I7" s="14" t="s">
        <v>25</v>
      </c>
      <c r="J7" s="19">
        <v>2</v>
      </c>
      <c r="L7" s="16" t="s">
        <v>44</v>
      </c>
      <c r="M7" s="19">
        <v>2</v>
      </c>
    </row>
    <row r="8" spans="3:13" ht="15.75" x14ac:dyDescent="0.25">
      <c r="C8" s="14" t="s">
        <v>31</v>
      </c>
      <c r="E8" s="14" t="s">
        <v>25</v>
      </c>
      <c r="F8" s="18" t="s">
        <v>35</v>
      </c>
      <c r="G8" s="19">
        <v>3</v>
      </c>
      <c r="I8" s="14" t="s">
        <v>35</v>
      </c>
      <c r="J8" s="19">
        <v>3</v>
      </c>
      <c r="L8" s="16" t="s">
        <v>45</v>
      </c>
      <c r="M8" s="19">
        <v>3</v>
      </c>
    </row>
    <row r="9" spans="3:13" ht="15.75" x14ac:dyDescent="0.25">
      <c r="E9" s="14" t="s">
        <v>35</v>
      </c>
      <c r="F9" s="18" t="s">
        <v>36</v>
      </c>
      <c r="G9" s="19">
        <v>4</v>
      </c>
      <c r="I9" s="14" t="s">
        <v>36</v>
      </c>
      <c r="J9" s="19">
        <v>4</v>
      </c>
      <c r="L9" s="16" t="s">
        <v>46</v>
      </c>
      <c r="M9" s="19">
        <v>4</v>
      </c>
    </row>
    <row r="10" spans="3:13" ht="15.75" x14ac:dyDescent="0.25">
      <c r="E10" s="14" t="s">
        <v>36</v>
      </c>
      <c r="F10" s="18" t="s">
        <v>37</v>
      </c>
      <c r="G10" s="19">
        <v>5</v>
      </c>
      <c r="I10" s="14" t="s">
        <v>37</v>
      </c>
      <c r="J10" s="19">
        <v>5</v>
      </c>
      <c r="L10" s="16" t="s">
        <v>21</v>
      </c>
      <c r="M10" s="19">
        <v>5</v>
      </c>
    </row>
    <row r="11" spans="3:13" x14ac:dyDescent="0.25">
      <c r="E11" s="14" t="s">
        <v>37</v>
      </c>
      <c r="F11" s="18" t="s">
        <v>38</v>
      </c>
      <c r="G11" s="19">
        <v>6</v>
      </c>
    </row>
    <row r="12" spans="3:13" x14ac:dyDescent="0.25">
      <c r="E12" s="14" t="s">
        <v>38</v>
      </c>
      <c r="F12" s="18" t="s">
        <v>39</v>
      </c>
      <c r="G12" s="19">
        <v>7</v>
      </c>
    </row>
    <row r="13" spans="3:13" x14ac:dyDescent="0.25">
      <c r="E13" s="14" t="s">
        <v>39</v>
      </c>
      <c r="G13" s="19">
        <v>8</v>
      </c>
    </row>
    <row r="15" spans="3:13" x14ac:dyDescent="0.25">
      <c r="I15" s="14"/>
    </row>
    <row r="16" spans="3:13" x14ac:dyDescent="0.25">
      <c r="C16" s="14"/>
      <c r="E16" s="14"/>
      <c r="I16" s="14" t="s">
        <v>56</v>
      </c>
    </row>
    <row r="17" spans="3:9" x14ac:dyDescent="0.25">
      <c r="C17" s="14" t="s">
        <v>81</v>
      </c>
      <c r="E17" s="14" t="s">
        <v>15</v>
      </c>
      <c r="I17" s="14" t="s">
        <v>47</v>
      </c>
    </row>
    <row r="18" spans="3:9" x14ac:dyDescent="0.25">
      <c r="C18" s="14" t="s">
        <v>92</v>
      </c>
      <c r="E18" s="14" t="s">
        <v>23</v>
      </c>
      <c r="I18" s="14" t="s">
        <v>48</v>
      </c>
    </row>
    <row r="19" spans="3:9" x14ac:dyDescent="0.25">
      <c r="C19" s="14" t="s">
        <v>84</v>
      </c>
      <c r="E19" s="14" t="s">
        <v>25</v>
      </c>
      <c r="I19" s="14" t="s">
        <v>49</v>
      </c>
    </row>
    <row r="20" spans="3:9" x14ac:dyDescent="0.25">
      <c r="C20" s="14" t="s">
        <v>83</v>
      </c>
      <c r="E20" s="14" t="s">
        <v>55</v>
      </c>
      <c r="I20" s="14" t="s">
        <v>50</v>
      </c>
    </row>
    <row r="21" spans="3:9" x14ac:dyDescent="0.25">
      <c r="I21" s="14" t="s">
        <v>51</v>
      </c>
    </row>
    <row r="22" spans="3:9" x14ac:dyDescent="0.25">
      <c r="I22" s="14" t="s">
        <v>52</v>
      </c>
    </row>
    <row r="23" spans="3:9" x14ac:dyDescent="0.25">
      <c r="E23" s="14"/>
      <c r="I23" s="14" t="s">
        <v>53</v>
      </c>
    </row>
    <row r="24" spans="3:9" x14ac:dyDescent="0.25">
      <c r="E24" s="14" t="s">
        <v>59</v>
      </c>
      <c r="I24" s="14" t="s">
        <v>57</v>
      </c>
    </row>
    <row r="25" spans="3:9" x14ac:dyDescent="0.25">
      <c r="E25" s="14" t="s">
        <v>58</v>
      </c>
      <c r="I25" s="14" t="s">
        <v>54</v>
      </c>
    </row>
    <row r="26" spans="3:9" x14ac:dyDescent="0.25">
      <c r="I26" s="14" t="s">
        <v>69</v>
      </c>
    </row>
    <row r="27" spans="3:9" x14ac:dyDescent="0.25">
      <c r="E27" s="14"/>
      <c r="I27" s="14" t="s">
        <v>55</v>
      </c>
    </row>
    <row r="28" spans="3:9" x14ac:dyDescent="0.25">
      <c r="E28" s="14" t="s">
        <v>23</v>
      </c>
    </row>
    <row r="29" spans="3:9" x14ac:dyDescent="0.25">
      <c r="E29" s="1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2020-04-09T17:16:58Z</dcterms:modified>
</cp:coreProperties>
</file>